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4\01_ДГЗ\065-068 Задание 9 онк Кукарских\066_Акситиниб\Редакция 1\Документы на отправку\"/>
    </mc:Choice>
  </mc:AlternateContent>
  <bookViews>
    <workbookView xWindow="0" yWindow="0" windowWidth="28800" windowHeight="11985"/>
  </bookViews>
  <sheets>
    <sheet name="НМЦК" sheetId="1" r:id="rId1"/>
  </sheets>
  <definedNames>
    <definedName name="_xlnm._FilterDatabase" localSheetId="0" hidden="1">НМЦК!$A$10:$G$40</definedName>
    <definedName name="_xlnm.Print_Area" localSheetId="0">НМЦК!$A$1:$G$40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38" i="1"/>
  <c r="G37" i="1"/>
  <c r="G36" i="1"/>
  <c r="G24" i="1" l="1"/>
  <c r="G25" i="1"/>
  <c r="G26" i="1"/>
  <c r="G18" i="1"/>
  <c r="G17" i="1"/>
  <c r="G16" i="1"/>
  <c r="G15" i="1"/>
  <c r="G14" i="1"/>
  <c r="G13" i="1"/>
  <c r="G12" i="1"/>
  <c r="G11" i="1"/>
  <c r="G19" i="1" l="1"/>
  <c r="G29" i="1" l="1"/>
  <c r="G28" i="1"/>
  <c r="G27" i="1"/>
  <c r="G23" i="1"/>
  <c r="G30" i="1" l="1"/>
  <c r="G33" i="1" s="1"/>
  <c r="G7" i="1" l="1"/>
  <c r="F4" i="1" s="1"/>
</calcChain>
</file>

<file path=xl/sharedStrings.xml><?xml version="1.0" encoding="utf-8"?>
<sst xmlns="http://schemas.openxmlformats.org/spreadsheetml/2006/main" count="88" uniqueCount="56">
  <si>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</si>
  <si>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</si>
  <si>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</si>
  <si>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</si>
  <si>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</si>
  <si>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</si>
  <si>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</si>
  <si>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</si>
  <si>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</si>
  <si>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</si>
  <si>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</si>
  <si>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</si>
  <si>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</si>
  <si>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</si>
  <si>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</si>
  <si>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</si>
  <si>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</si>
  <si>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</si>
  <si>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</si>
  <si>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</si>
  <si>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</si>
  <si>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</si>
  <si>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</si>
  <si>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</si>
  <si>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</si>
  <si>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</si>
  <si>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</si>
  <si>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Минимальная цена за единицу лекарственного препарата</t>
  </si>
  <si>
    <t>Минимальная цена за единицу лекарственного препарата (тарифный метод)</t>
  </si>
  <si>
    <t>Минимальная цена за единицу лекарственного препарата, определенная методом сопоставимых рыночных цен</t>
  </si>
  <si>
    <t>Обоснование начальной (максимальной) цены контракта</t>
  </si>
  <si>
    <t>шт (таблетка)</t>
  </si>
  <si>
    <t>Акситиниб таблетки, покрытые оболочкой и/или таблетки покрытые пленочной оболочкой 5 мг</t>
  </si>
  <si>
    <t xml:space="preserve">Вл.Пфайзер Инк, США (13-5315170); Вып.к.Перв.Уп.Втор.Уп.Пр.Пфайзер Мэнюфэкчуринг Дойчленд ГмбХ, Германия (DE 257 830 393); </t>
  </si>
  <si>
    <t>ЛП-002115</t>
  </si>
  <si>
    <t>ЛП-№(000687)-(РГ-RU)</t>
  </si>
  <si>
    <t>Акситиниб(ТН-Инлита)таблетки покрытые пленочной оболочкой, 5 мг, 14 шт. - блистер (4)  - пачка картонная</t>
  </si>
  <si>
    <t>Акситиниб(ТН-Инлита®)таблетки, покрытые пленочной оболочкой, 5 мг, 14 шт. - блистер (4)  - пачка картонная</t>
  </si>
  <si>
    <t>Акситиниб(ТН-Акситиниб)таблетки, покрытые пленочной оболочкой, 5 мг, 56 шт. - банки (1)  - пачки картонные</t>
  </si>
  <si>
    <t xml:space="preserve">Вл.Общество с ограниченной ответственностью "АксельФарм" (ООО "АксельФарм"), Россия (5005066300); Вып.к.Перв.Уп.Втор.Уп.Пр.Общество с ограниченной ответственностью "ОнкоТаргет" (ООО "ОнкоТаргет"), Россия (9723087602); </t>
  </si>
  <si>
    <t>ЛП-№(003110)-(РГ-RU)</t>
  </si>
  <si>
    <t>Акситиниб(ТН-Акситиниб)таблетки, покрытые пленочной оболочкой, 5 мг, 28 шт. - банки (1)  - пачки картонные</t>
  </si>
  <si>
    <t>Акситиниб(ТН-Акситиниб)таблетки, покрытые пленочной оболочкой, 5 мг, 14 шт. - упаковки ячейковые контурные (2)  - пачки картонные</t>
  </si>
  <si>
    <t>Акситиниб(ТН-Акситиниб)таблетки, покрытые пленочной оболочкой, 5 мг, 7 шт. - упаковки ячейковые контурные (4)  - пачки картонные</t>
  </si>
  <si>
    <t>Акситиниб(ТН-Акситиниб)таблетки, покрытые пленочной оболочкой, 5 мг, 14 шт. - упаковки ячейковые контурные (4)  - пачки картонные</t>
  </si>
  <si>
    <t>Акситиниб(ТН-Акситиниб)таблетки, покрытые пленочной оболочкой, 5 мг, 7 шт. - упаковки ячейковые контурные (8)  - пачки картонные</t>
  </si>
  <si>
    <t>На запрос Заказчика, коммерческих предложений не поступало.</t>
  </si>
  <si>
    <t>Источник информации</t>
  </si>
  <si>
    <t>Цена за упаковку, 
без НДС и оптовой надбавки, 
руб.</t>
  </si>
  <si>
    <t>Количество товара по ГК в единицах измерения</t>
  </si>
  <si>
    <t>Средневзвешенная цена за единицу лекарственного препарата</t>
  </si>
  <si>
    <t>№ 2666001041523000645 https://zakupki.gov.ru/epz/contract/contractCard/payment-info-and-target-of-order.html?reestrNumber=2666001041523000645</t>
  </si>
  <si>
    <t>№ 2771433860923010167 
https://zakupki.gov.ru/epz/contract/contractCard/payment-info-and-target-of-order.html?reestrNumber=2771433860923010167</t>
  </si>
  <si>
    <t>№ 2860103583823001085 
https://zakupki.gov.ru/epz/contract/contractCard/payment-info-and-target-of-order.html?reestrNumber=2860103583823001085</t>
  </si>
  <si>
    <t>№ 2710700631123000756 
https://zakupki.gov.ru/epz/contract/contractCard/payment-info-and-target-of-order.html?reestrNumber=2710700631123000756</t>
  </si>
  <si>
    <t>№ 2332500810323001002 
https://zakupki.gov.ru/epz/contract/contractCard/payment-info-and-target-of-order.html?reestrNumber=2332500810323001002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</si>
</sst>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5" fillId="2" borderId="1" xfId="0" applyNumberFormat="1" applyFont="1" applyFill="1" applyBorder="1" applyAlignment="1">
      <alignment vertical="center" wrapText="1"/>
    </xf>
    <xf numFmtId="165" fontId="6" fillId="2" borderId="1" xfId="2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0" fontId="4" fillId="2" borderId="1" xfId="3" applyNumberFormat="1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right" vertical="center"/>
    </xf>
    <xf numFmtId="165" fontId="5" fillId="2" borderId="1" xfId="2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1" xfId="2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2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view="pageBreakPreview" zoomScale="70" zoomScaleNormal="70" zoomScaleSheetLayoutView="70" workbookViewId="0">
      <selection activeCell="D7" sqref="D7"/>
    </sheetView>
  </sheetViews>
  <sheetFormatPr defaultColWidth="9.140625" defaultRowHeight="14.25" x14ac:dyDescent="0.25"/>
  <cols>
    <col min="1" max="1" width="63.85546875" style="1" customWidth="1"/>
    <col min="2" max="2" width="45.42578125" style="1" customWidth="1"/>
    <col min="3" max="3" width="15" style="1" customWidth="1"/>
    <col min="4" max="4" width="17.28515625" style="1" bestFit="1" customWidth="1"/>
    <col min="5" max="5" width="18.5703125" style="1" bestFit="1" customWidth="1"/>
    <col min="6" max="6" width="11.7109375" style="1" customWidth="1"/>
    <col min="7" max="7" width="14.5703125" style="3" customWidth="1"/>
    <col min="8" max="8" width="17" style="1" customWidth="1"/>
    <col min="9" max="9" width="10.7109375" style="1" bestFit="1" customWidth="1"/>
    <col min="10" max="16384" width="9.140625" style="1"/>
  </cols>
  <sheetData>
    <row r="1" spans="1:18" x14ac:dyDescent="0.25">
      <c r="A1" s="24" t="s">
        <v>30</v>
      </c>
      <c r="B1" s="24"/>
      <c r="C1" s="24"/>
      <c r="D1" s="24"/>
      <c r="E1" s="24"/>
      <c r="F1" s="24"/>
      <c r="G1" s="24"/>
    </row>
    <row r="2" spans="1:18" x14ac:dyDescent="0.25">
      <c r="A2" s="28" t="s">
        <v>20</v>
      </c>
      <c r="B2" s="28"/>
      <c r="C2" s="28"/>
      <c r="D2" s="28"/>
      <c r="E2" s="28"/>
      <c r="F2" s="28"/>
      <c r="G2" s="28"/>
    </row>
    <row r="3" spans="1:18" x14ac:dyDescent="0.25">
      <c r="A3" s="19" t="s">
        <v>19</v>
      </c>
      <c r="B3" s="19"/>
      <c r="C3" s="19"/>
      <c r="D3" s="19"/>
      <c r="E3" s="19"/>
      <c r="F3" s="20">
        <v>45287</v>
      </c>
      <c r="G3" s="20"/>
    </row>
    <row r="4" spans="1:18" x14ac:dyDescent="0.25">
      <c r="A4" s="19" t="s">
        <v>18</v>
      </c>
      <c r="B4" s="19"/>
      <c r="C4" s="19"/>
      <c r="D4" s="19"/>
      <c r="E4" s="19"/>
      <c r="F4" s="21">
        <f>SUMPRODUCT(D7:D7,G7:G7)</f>
        <v>20945680</v>
      </c>
      <c r="G4" s="21"/>
    </row>
    <row r="5" spans="1:18" x14ac:dyDescent="0.25">
      <c r="A5" s="24" t="s">
        <v>17</v>
      </c>
      <c r="B5" s="24"/>
      <c r="C5" s="24"/>
      <c r="D5" s="24"/>
      <c r="E5" s="24"/>
      <c r="F5" s="24"/>
      <c r="G5" s="24"/>
    </row>
    <row r="6" spans="1:18" ht="85.5" x14ac:dyDescent="0.25">
      <c r="A6" s="25" t="s">
        <v>16</v>
      </c>
      <c r="B6" s="25"/>
      <c r="C6" s="17" t="s">
        <v>15</v>
      </c>
      <c r="D6" s="17" t="s">
        <v>14</v>
      </c>
      <c r="E6" s="17" t="s">
        <v>13</v>
      </c>
      <c r="F6" s="17" t="s">
        <v>12</v>
      </c>
      <c r="G6" s="17" t="s">
        <v>11</v>
      </c>
    </row>
    <row r="7" spans="1:18" ht="22.5" customHeight="1" x14ac:dyDescent="0.25">
      <c r="A7" s="26" t="s">
        <v>32</v>
      </c>
      <c r="B7" s="27"/>
      <c r="C7" s="17" t="s">
        <v>31</v>
      </c>
      <c r="D7" s="6">
        <v>14000</v>
      </c>
      <c r="E7" s="5">
        <f>MIN(G19,G33,G38)</f>
        <v>1360.11</v>
      </c>
      <c r="F7" s="7">
        <v>0</v>
      </c>
      <c r="G7" s="8">
        <f>ROUNDDOWN((E7+E7*F7)*1.1,2)</f>
        <v>1496.12</v>
      </c>
      <c r="L7" s="3"/>
      <c r="M7" s="3"/>
      <c r="N7" s="3"/>
      <c r="O7" s="3"/>
      <c r="P7" s="3"/>
      <c r="Q7" s="3"/>
      <c r="R7" s="3"/>
    </row>
    <row r="8" spans="1:18" x14ac:dyDescent="0.25">
      <c r="A8" s="24" t="s">
        <v>10</v>
      </c>
      <c r="B8" s="24"/>
      <c r="C8" s="24"/>
      <c r="D8" s="24"/>
      <c r="E8" s="24"/>
      <c r="F8" s="24"/>
      <c r="G8" s="24"/>
      <c r="L8" s="18"/>
      <c r="M8" s="18"/>
      <c r="N8" s="18"/>
      <c r="O8" s="18"/>
      <c r="P8" s="18"/>
      <c r="Q8" s="18"/>
      <c r="R8" s="18"/>
    </row>
    <row r="9" spans="1:18" x14ac:dyDescent="0.25">
      <c r="A9" s="29" t="s">
        <v>9</v>
      </c>
      <c r="B9" s="29"/>
      <c r="C9" s="29"/>
      <c r="D9" s="29"/>
      <c r="E9" s="29"/>
      <c r="F9" s="29"/>
      <c r="G9" s="29"/>
      <c r="L9" s="3"/>
      <c r="M9" s="3"/>
      <c r="N9" s="3"/>
      <c r="O9" s="3"/>
      <c r="P9" s="3"/>
      <c r="Q9" s="3"/>
      <c r="R9" s="3"/>
    </row>
    <row r="10" spans="1:18" ht="75" customHeight="1" x14ac:dyDescent="0.25">
      <c r="A10" s="17" t="s">
        <v>1</v>
      </c>
      <c r="B10" s="23" t="s">
        <v>8</v>
      </c>
      <c r="C10" s="30"/>
      <c r="D10" s="17" t="s">
        <v>7</v>
      </c>
      <c r="E10" s="17" t="s">
        <v>6</v>
      </c>
      <c r="F10" s="17" t="s">
        <v>23</v>
      </c>
      <c r="G10" s="31" t="s">
        <v>5</v>
      </c>
      <c r="L10" s="3"/>
      <c r="M10" s="3"/>
      <c r="N10" s="3"/>
      <c r="O10" s="3"/>
      <c r="P10" s="3"/>
      <c r="Q10" s="3"/>
      <c r="R10" s="3"/>
    </row>
    <row r="11" spans="1:18" ht="47.25" customHeight="1" x14ac:dyDescent="0.25">
      <c r="A11" s="32" t="s">
        <v>36</v>
      </c>
      <c r="B11" s="33" t="s">
        <v>33</v>
      </c>
      <c r="C11" s="34" t="s">
        <v>33</v>
      </c>
      <c r="D11" s="17" t="s">
        <v>34</v>
      </c>
      <c r="E11" s="35">
        <v>113783.26</v>
      </c>
      <c r="F11" s="17">
        <v>56</v>
      </c>
      <c r="G11" s="35">
        <f>ROUNDDOWN(E11/F11,2)</f>
        <v>2031.84</v>
      </c>
    </row>
    <row r="12" spans="1:18" ht="47.25" customHeight="1" x14ac:dyDescent="0.25">
      <c r="A12" s="32" t="s">
        <v>37</v>
      </c>
      <c r="B12" s="33" t="s">
        <v>33</v>
      </c>
      <c r="C12" s="34"/>
      <c r="D12" s="17" t="s">
        <v>35</v>
      </c>
      <c r="E12" s="35">
        <v>113783.26</v>
      </c>
      <c r="F12" s="17">
        <v>56</v>
      </c>
      <c r="G12" s="35">
        <f t="shared" ref="G12" si="0">ROUNDDOWN(E12/F12,2)</f>
        <v>2031.84</v>
      </c>
    </row>
    <row r="13" spans="1:18" ht="68.25" customHeight="1" x14ac:dyDescent="0.25">
      <c r="A13" s="32" t="s">
        <v>38</v>
      </c>
      <c r="B13" s="33" t="s">
        <v>39</v>
      </c>
      <c r="C13" s="34" t="s">
        <v>39</v>
      </c>
      <c r="D13" s="17" t="s">
        <v>40</v>
      </c>
      <c r="E13" s="35">
        <v>76166.509999999995</v>
      </c>
      <c r="F13" s="17">
        <v>56</v>
      </c>
      <c r="G13" s="35">
        <f>ROUNDDOWN(E13/F13,2)</f>
        <v>1360.11</v>
      </c>
    </row>
    <row r="14" spans="1:18" ht="72.75" customHeight="1" x14ac:dyDescent="0.25">
      <c r="A14" s="32" t="s">
        <v>41</v>
      </c>
      <c r="B14" s="33" t="s">
        <v>39</v>
      </c>
      <c r="C14" s="34" t="s">
        <v>39</v>
      </c>
      <c r="D14" s="17" t="s">
        <v>40</v>
      </c>
      <c r="E14" s="35">
        <v>38083.26</v>
      </c>
      <c r="F14" s="17">
        <v>28</v>
      </c>
      <c r="G14" s="35">
        <f t="shared" ref="G14" si="1">ROUNDDOWN(E14/F14,2)</f>
        <v>1360.11</v>
      </c>
    </row>
    <row r="15" spans="1:18" ht="73.5" customHeight="1" x14ac:dyDescent="0.25">
      <c r="A15" s="32" t="s">
        <v>42</v>
      </c>
      <c r="B15" s="33" t="s">
        <v>39</v>
      </c>
      <c r="C15" s="34" t="s">
        <v>39</v>
      </c>
      <c r="D15" s="17" t="s">
        <v>40</v>
      </c>
      <c r="E15" s="35">
        <v>38083.26</v>
      </c>
      <c r="F15" s="17">
        <v>28</v>
      </c>
      <c r="G15" s="35">
        <f>ROUNDDOWN(E15/F15,2)</f>
        <v>1360.11</v>
      </c>
    </row>
    <row r="16" spans="1:18" ht="75" customHeight="1" x14ac:dyDescent="0.25">
      <c r="A16" s="32" t="s">
        <v>43</v>
      </c>
      <c r="B16" s="33" t="s">
        <v>39</v>
      </c>
      <c r="C16" s="34" t="s">
        <v>39</v>
      </c>
      <c r="D16" s="17" t="s">
        <v>40</v>
      </c>
      <c r="E16" s="35">
        <v>38083.26</v>
      </c>
      <c r="F16" s="17">
        <v>28</v>
      </c>
      <c r="G16" s="35">
        <f t="shared" ref="G16" si="2">ROUNDDOWN(E16/F16,2)</f>
        <v>1360.11</v>
      </c>
    </row>
    <row r="17" spans="1:10" ht="67.5" customHeight="1" x14ac:dyDescent="0.25">
      <c r="A17" s="32" t="s">
        <v>44</v>
      </c>
      <c r="B17" s="33" t="s">
        <v>39</v>
      </c>
      <c r="C17" s="34" t="s">
        <v>39</v>
      </c>
      <c r="D17" s="17" t="s">
        <v>40</v>
      </c>
      <c r="E17" s="35">
        <v>76166.509999999995</v>
      </c>
      <c r="F17" s="17">
        <v>56</v>
      </c>
      <c r="G17" s="35">
        <f>ROUNDDOWN(E17/F17,2)</f>
        <v>1360.11</v>
      </c>
    </row>
    <row r="18" spans="1:10" ht="75.75" customHeight="1" x14ac:dyDescent="0.25">
      <c r="A18" s="32" t="s">
        <v>45</v>
      </c>
      <c r="B18" s="33" t="s">
        <v>39</v>
      </c>
      <c r="C18" s="34" t="s">
        <v>39</v>
      </c>
      <c r="D18" s="17" t="s">
        <v>40</v>
      </c>
      <c r="E18" s="35">
        <v>76166.509999999995</v>
      </c>
      <c r="F18" s="17">
        <v>56</v>
      </c>
      <c r="G18" s="35">
        <f t="shared" ref="G18" si="3">ROUNDDOWN(E18/F18,2)</f>
        <v>1360.11</v>
      </c>
    </row>
    <row r="19" spans="1:10" x14ac:dyDescent="0.25">
      <c r="A19" s="29" t="s">
        <v>28</v>
      </c>
      <c r="B19" s="29"/>
      <c r="C19" s="29"/>
      <c r="D19" s="29"/>
      <c r="E19" s="29"/>
      <c r="F19" s="29"/>
      <c r="G19" s="8">
        <f>MIN(G11:G18)</f>
        <v>1360.11</v>
      </c>
    </row>
    <row r="20" spans="1:10" x14ac:dyDescent="0.25">
      <c r="A20" s="29" t="s">
        <v>4</v>
      </c>
      <c r="B20" s="29"/>
      <c r="C20" s="29"/>
      <c r="D20" s="29"/>
      <c r="E20" s="29"/>
      <c r="F20" s="29"/>
      <c r="G20" s="29"/>
    </row>
    <row r="21" spans="1:10" x14ac:dyDescent="0.25">
      <c r="A21" s="29" t="s">
        <v>3</v>
      </c>
      <c r="B21" s="29"/>
      <c r="C21" s="29"/>
      <c r="D21" s="29"/>
      <c r="E21" s="29"/>
      <c r="F21" s="29"/>
      <c r="G21" s="29"/>
    </row>
    <row r="22" spans="1:10" s="2" customFormat="1" ht="87.75" customHeight="1" x14ac:dyDescent="0.25">
      <c r="A22" s="17" t="s">
        <v>1</v>
      </c>
      <c r="B22" s="23" t="s">
        <v>21</v>
      </c>
      <c r="C22" s="23"/>
      <c r="D22" s="23"/>
      <c r="E22" s="17" t="s">
        <v>22</v>
      </c>
      <c r="F22" s="17" t="s">
        <v>23</v>
      </c>
      <c r="G22" s="31" t="s">
        <v>0</v>
      </c>
    </row>
    <row r="23" spans="1:10" s="2" customFormat="1" ht="37.5" customHeight="1" x14ac:dyDescent="0.25">
      <c r="A23" s="32" t="s">
        <v>36</v>
      </c>
      <c r="B23" s="36" t="s">
        <v>52</v>
      </c>
      <c r="C23" s="37"/>
      <c r="D23" s="38"/>
      <c r="E23" s="35">
        <v>112743.46</v>
      </c>
      <c r="F23" s="17">
        <v>56</v>
      </c>
      <c r="G23" s="35">
        <f>ROUNDDOWN(E23/F23,2)</f>
        <v>2013.27</v>
      </c>
      <c r="I23" s="12"/>
      <c r="J23" s="13"/>
    </row>
    <row r="24" spans="1:10" s="2" customFormat="1" ht="37.5" customHeight="1" x14ac:dyDescent="0.25">
      <c r="A24" s="32" t="s">
        <v>36</v>
      </c>
      <c r="B24" s="39"/>
      <c r="C24" s="40"/>
      <c r="D24" s="41"/>
      <c r="E24" s="35">
        <v>112734.59</v>
      </c>
      <c r="F24" s="17">
        <v>56</v>
      </c>
      <c r="G24" s="35">
        <f t="shared" ref="G24:G26" si="4">ROUNDDOWN(E24/F24,2)</f>
        <v>2013.11</v>
      </c>
      <c r="I24" s="12"/>
      <c r="J24" s="13"/>
    </row>
    <row r="25" spans="1:10" s="2" customFormat="1" ht="37.5" customHeight="1" x14ac:dyDescent="0.25">
      <c r="A25" s="32" t="s">
        <v>37</v>
      </c>
      <c r="B25" s="39"/>
      <c r="C25" s="40"/>
      <c r="D25" s="41"/>
      <c r="E25" s="35">
        <v>112744.42</v>
      </c>
      <c r="F25" s="17">
        <v>56</v>
      </c>
      <c r="G25" s="35">
        <f t="shared" si="4"/>
        <v>2013.29</v>
      </c>
      <c r="I25" s="12"/>
      <c r="J25" s="13"/>
    </row>
    <row r="26" spans="1:10" s="2" customFormat="1" ht="37.5" customHeight="1" x14ac:dyDescent="0.25">
      <c r="A26" s="32" t="s">
        <v>37</v>
      </c>
      <c r="B26" s="42"/>
      <c r="C26" s="43"/>
      <c r="D26" s="44"/>
      <c r="E26" s="35">
        <v>112734.78</v>
      </c>
      <c r="F26" s="17">
        <v>56</v>
      </c>
      <c r="G26" s="35">
        <f t="shared" si="4"/>
        <v>2013.12</v>
      </c>
      <c r="I26" s="12"/>
      <c r="J26" s="13"/>
    </row>
    <row r="27" spans="1:10" s="2" customFormat="1" ht="50.25" customHeight="1" x14ac:dyDescent="0.25">
      <c r="A27" s="32" t="s">
        <v>36</v>
      </c>
      <c r="B27" s="36" t="s">
        <v>53</v>
      </c>
      <c r="C27" s="37"/>
      <c r="D27" s="38"/>
      <c r="E27" s="35">
        <v>113783.16</v>
      </c>
      <c r="F27" s="17">
        <v>56</v>
      </c>
      <c r="G27" s="35">
        <f>ROUNDDOWN(E27/F27,2)</f>
        <v>2031.84</v>
      </c>
      <c r="I27" s="12"/>
      <c r="J27" s="13"/>
    </row>
    <row r="28" spans="1:10" s="2" customFormat="1" ht="50.25" customHeight="1" x14ac:dyDescent="0.25">
      <c r="A28" s="32" t="s">
        <v>37</v>
      </c>
      <c r="B28" s="45" t="s">
        <v>54</v>
      </c>
      <c r="C28" s="45"/>
      <c r="D28" s="45"/>
      <c r="E28" s="35">
        <v>112732.71</v>
      </c>
      <c r="F28" s="17">
        <v>56</v>
      </c>
      <c r="G28" s="35">
        <f>ROUNDDOWN(E28/F28,2)</f>
        <v>2013.08</v>
      </c>
      <c r="I28" s="12"/>
      <c r="J28" s="13"/>
    </row>
    <row r="29" spans="1:10" s="2" customFormat="1" ht="50.25" customHeight="1" x14ac:dyDescent="0.25">
      <c r="A29" s="32" t="s">
        <v>37</v>
      </c>
      <c r="B29" s="45" t="s">
        <v>55</v>
      </c>
      <c r="C29" s="45"/>
      <c r="D29" s="45"/>
      <c r="E29" s="35">
        <v>112743.46</v>
      </c>
      <c r="F29" s="17">
        <v>56</v>
      </c>
      <c r="G29" s="35">
        <f>ROUNDDOWN(E29/F29,2)</f>
        <v>2013.27</v>
      </c>
      <c r="I29" s="12"/>
      <c r="J29" s="13"/>
    </row>
    <row r="30" spans="1:10" s="2" customFormat="1" ht="15" customHeight="1" x14ac:dyDescent="0.25">
      <c r="A30" s="29" t="s">
        <v>27</v>
      </c>
      <c r="B30" s="29"/>
      <c r="C30" s="29"/>
      <c r="D30" s="29"/>
      <c r="E30" s="29"/>
      <c r="F30" s="29"/>
      <c r="G30" s="8">
        <f>MIN(G23:G29)</f>
        <v>2013.08</v>
      </c>
      <c r="J30" s="13"/>
    </row>
    <row r="31" spans="1:10" s="2" customFormat="1" ht="15" customHeight="1" x14ac:dyDescent="0.25">
      <c r="A31" s="29" t="s">
        <v>26</v>
      </c>
      <c r="B31" s="29"/>
      <c r="C31" s="29"/>
      <c r="D31" s="29"/>
      <c r="E31" s="29"/>
      <c r="F31" s="29"/>
      <c r="G31" s="29"/>
      <c r="J31" s="13"/>
    </row>
    <row r="32" spans="1:10" s="2" customFormat="1" ht="16.5" customHeight="1" x14ac:dyDescent="0.25">
      <c r="A32" s="26" t="s">
        <v>46</v>
      </c>
      <c r="B32" s="46"/>
      <c r="C32" s="46"/>
      <c r="D32" s="46"/>
      <c r="E32" s="46"/>
      <c r="F32" s="46"/>
      <c r="G32" s="27"/>
      <c r="J32" s="13"/>
    </row>
    <row r="33" spans="1:10" s="9" customFormat="1" ht="16.5" customHeight="1" x14ac:dyDescent="0.25">
      <c r="A33" s="22" t="s">
        <v>29</v>
      </c>
      <c r="B33" s="22"/>
      <c r="C33" s="22"/>
      <c r="D33" s="22"/>
      <c r="E33" s="22"/>
      <c r="F33" s="22"/>
      <c r="G33" s="4">
        <f>MIN(G30)</f>
        <v>2013.08</v>
      </c>
      <c r="H33" s="2"/>
      <c r="J33" s="14"/>
    </row>
    <row r="34" spans="1:10" s="10" customFormat="1" ht="16.5" customHeight="1" x14ac:dyDescent="0.25">
      <c r="A34" s="22" t="s">
        <v>2</v>
      </c>
      <c r="B34" s="22"/>
      <c r="C34" s="22"/>
      <c r="D34" s="22"/>
      <c r="E34" s="22"/>
      <c r="F34" s="22"/>
      <c r="G34" s="22"/>
      <c r="H34" s="2"/>
      <c r="J34" s="15"/>
    </row>
    <row r="35" spans="1:10" s="10" customFormat="1" ht="89.25" customHeight="1" x14ac:dyDescent="0.25">
      <c r="A35" s="17" t="s">
        <v>1</v>
      </c>
      <c r="B35" s="23" t="s">
        <v>47</v>
      </c>
      <c r="C35" s="23"/>
      <c r="D35" s="11" t="s">
        <v>48</v>
      </c>
      <c r="E35" s="11" t="s">
        <v>23</v>
      </c>
      <c r="F35" s="11" t="s">
        <v>49</v>
      </c>
      <c r="G35" s="31" t="s">
        <v>0</v>
      </c>
      <c r="H35" s="2"/>
      <c r="J35" s="15"/>
    </row>
    <row r="36" spans="1:10" s="10" customFormat="1" ht="36" customHeight="1" x14ac:dyDescent="0.25">
      <c r="A36" s="32" t="s">
        <v>36</v>
      </c>
      <c r="B36" s="47" t="s">
        <v>51</v>
      </c>
      <c r="C36" s="48"/>
      <c r="D36" s="5">
        <v>112730.54</v>
      </c>
      <c r="E36" s="11">
        <v>56</v>
      </c>
      <c r="F36" s="11">
        <v>11200</v>
      </c>
      <c r="G36" s="5">
        <f>ROUNDDOWN(D36/E36,2)</f>
        <v>2013.04</v>
      </c>
      <c r="H36" s="2"/>
      <c r="I36" s="16"/>
      <c r="J36" s="15"/>
    </row>
    <row r="37" spans="1:10" s="10" customFormat="1" ht="36" customHeight="1" x14ac:dyDescent="0.25">
      <c r="A37" s="32" t="s">
        <v>36</v>
      </c>
      <c r="B37" s="49"/>
      <c r="C37" s="50"/>
      <c r="D37" s="5">
        <v>112730.54</v>
      </c>
      <c r="E37" s="11">
        <v>56</v>
      </c>
      <c r="F37" s="11">
        <v>5600</v>
      </c>
      <c r="G37" s="5">
        <f>ROUNDDOWN(D37/E37,2)</f>
        <v>2013.04</v>
      </c>
      <c r="H37" s="2"/>
      <c r="I37" s="16"/>
      <c r="J37" s="15"/>
    </row>
    <row r="38" spans="1:10" s="10" customFormat="1" ht="17.25" customHeight="1" x14ac:dyDescent="0.25">
      <c r="A38" s="51" t="s">
        <v>50</v>
      </c>
      <c r="B38" s="52"/>
      <c r="C38" s="53"/>
      <c r="D38" s="53"/>
      <c r="E38" s="53"/>
      <c r="F38" s="54"/>
      <c r="G38" s="55">
        <f>ROUNDDOWN(SUMPRODUCT(G36:G37,F36:F37)/SUM(F36:F37),2)</f>
        <v>2013.04</v>
      </c>
    </row>
    <row r="39" spans="1:10" ht="31.15" customHeight="1" x14ac:dyDescent="0.25">
      <c r="A39" s="22" t="s">
        <v>24</v>
      </c>
      <c r="B39" s="22"/>
      <c r="C39" s="22"/>
      <c r="D39" s="22"/>
      <c r="E39" s="22"/>
      <c r="F39" s="22"/>
      <c r="G39" s="22"/>
    </row>
    <row r="40" spans="1:10" ht="57" customHeight="1" x14ac:dyDescent="0.25">
      <c r="A40" s="56" t="s">
        <v>25</v>
      </c>
      <c r="B40" s="56"/>
      <c r="C40" s="56"/>
      <c r="D40" s="56"/>
      <c r="E40" s="56"/>
      <c r="F40" s="56"/>
      <c r="G40" s="56"/>
    </row>
  </sheetData>
  <mergeCells count="39">
    <mergeCell ref="B23:D26"/>
    <mergeCell ref="A32:G32"/>
    <mergeCell ref="B35:C35"/>
    <mergeCell ref="A5:G5"/>
    <mergeCell ref="A6:B6"/>
    <mergeCell ref="A7:B7"/>
    <mergeCell ref="A30:F30"/>
    <mergeCell ref="B27:D27"/>
    <mergeCell ref="B28:D28"/>
    <mergeCell ref="B29:D29"/>
    <mergeCell ref="B17:C17"/>
    <mergeCell ref="B18:C18"/>
    <mergeCell ref="A40:G40"/>
    <mergeCell ref="A39:G39"/>
    <mergeCell ref="A34:G34"/>
    <mergeCell ref="A33:F33"/>
    <mergeCell ref="A31:G31"/>
    <mergeCell ref="A38:F38"/>
    <mergeCell ref="B36:C37"/>
    <mergeCell ref="A1:G1"/>
    <mergeCell ref="A2:G2"/>
    <mergeCell ref="A3:E3"/>
    <mergeCell ref="F3:G3"/>
    <mergeCell ref="A4:E4"/>
    <mergeCell ref="F4:G4"/>
    <mergeCell ref="L8:R8"/>
    <mergeCell ref="B10:C10"/>
    <mergeCell ref="A20:G20"/>
    <mergeCell ref="A21:G21"/>
    <mergeCell ref="B22:D22"/>
    <mergeCell ref="B11:C11"/>
    <mergeCell ref="A8:G8"/>
    <mergeCell ref="A9:G9"/>
    <mergeCell ref="A19:F19"/>
    <mergeCell ref="B12:C12"/>
    <mergeCell ref="B13:C13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2024-01-11T03:37:50Z</cp:lastPrinted>
  <dcterms:created xsi:type="dcterms:W3CDTF">2018-04-09T06:40:37Z</dcterms:created>
  <dcterms:modified xsi:type="dcterms:W3CDTF">2024-01-16T11:25:28Z</dcterms:modified>
</cp:coreProperties>
</file>