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firstSheet="1" activeTab="4"/>
  </bookViews>
  <sheets>
    <sheet name="Окончательный расчёт" sheetId="2" r:id="rId1"/>
    <sheet name="Анализ рынка" sheetId="3" r:id="rId2"/>
    <sheet name="Реестр пред. отп. цен на ЖНВЛП" sheetId="4" r:id="rId3"/>
    <sheet name="Метод ср.взвеш. цены" sheetId="5" r:id="rId4"/>
    <sheet name="Метод референтных цен" sheetId="6" r:id="rId5"/>
  </sheets>
  <calcPr calcId="124519"/>
</workbook>
</file>

<file path=xl/calcChain.xml><?xml version="1.0" encoding="utf-8"?>
<calcChain xmlns="http://schemas.openxmlformats.org/spreadsheetml/2006/main">
  <c r="M12" i="2"/>
  <c r="M11"/>
  <c r="N12"/>
  <c r="P11"/>
  <c r="O11"/>
  <c r="N11"/>
  <c r="L12"/>
  <c r="M26" i="3"/>
  <c r="K12" i="2" s="1"/>
  <c r="M25" i="3"/>
  <c r="M24"/>
  <c r="M23"/>
  <c r="M22"/>
  <c r="M12"/>
  <c r="M11"/>
  <c r="M13" s="1"/>
  <c r="M10"/>
  <c r="N19" i="4"/>
  <c r="N18"/>
  <c r="N11"/>
  <c r="L11" i="2" s="1"/>
  <c r="N10" i="4"/>
  <c r="AN18" i="6"/>
  <c r="O12" i="2" s="1"/>
  <c r="AM18" i="6"/>
  <c r="AL18"/>
  <c r="AO18" s="1"/>
  <c r="P12" i="2" s="1"/>
  <c r="AK18" i="6"/>
  <c r="T12" i="2" l="1"/>
  <c r="U12" s="1"/>
  <c r="M14" i="3"/>
  <c r="K11" i="2" s="1"/>
  <c r="T11" s="1"/>
  <c r="U11" s="1"/>
  <c r="U13" l="1"/>
</calcChain>
</file>

<file path=xl/sharedStrings.xml><?xml version="1.0" encoding="utf-8"?>
<sst xmlns="http://schemas.openxmlformats.org/spreadsheetml/2006/main" count="394" uniqueCount="150">
  <si>
    <t>Сформировано в системе СТАР - универсальном сервисе для работы с закупками РФ</t>
  </si>
  <si>
    <t>Обоснование начальной (максимальной) цены контракта на поставку лекарственных средств</t>
  </si>
  <si>
    <t>№</t>
  </si>
  <si>
    <t>Заказчик</t>
  </si>
  <si>
    <t>Объект закупки - МНН</t>
  </si>
  <si>
    <t>Примечание</t>
  </si>
  <si>
    <t>В реестре ЖНВЛП?</t>
  </si>
  <si>
    <t>В реестре нарк. препаратов?</t>
  </si>
  <si>
    <t>Форма выпуска</t>
  </si>
  <si>
    <t>Дозировка / Кол-во акт вещества</t>
  </si>
  <si>
    <t>Ед изм КТРУ - наим-е</t>
  </si>
  <si>
    <t>Ед изм для рассчета</t>
  </si>
  <si>
    <t>Цена за единицу измерения, руб</t>
  </si>
  <si>
    <t>Цена, рассчитанная в соответствии с п.7 Порядка*</t>
  </si>
  <si>
    <t>Цена, рассчитанная в соответствии с п.8 Порядка**</t>
  </si>
  <si>
    <t>Оптовая надбавка, %</t>
  </si>
  <si>
    <t>НДС, %</t>
  </si>
  <si>
    <t>Цена единицы планируемого к закупке лекарственного препарата с учетом НДС и оптовой надбавки (руб.)***</t>
  </si>
  <si>
    <t>НМЦ, руб</t>
  </si>
  <si>
    <t>Наименование</t>
  </si>
  <si>
    <t>ИНН</t>
  </si>
  <si>
    <t>КПП</t>
  </si>
  <si>
    <t>Кол-во</t>
  </si>
  <si>
    <t>Наим-е</t>
  </si>
  <si>
    <t>Анализ рынка</t>
  </si>
  <si>
    <t>Тарифный метод</t>
  </si>
  <si>
    <t>Метод ср.взвеш. цены</t>
  </si>
  <si>
    <t>Метод референтных цен</t>
  </si>
  <si>
    <t>ГОСУДАРСТВЕННОЕ БЮДЖЕТНОЕ УЧРЕЖДЕНИЕ ЗДРАВООХРАНЕНИЯ СВЕРДЛОВСКОЙ ОБЛАСТИ "ЦЕНТРАЛЬНАЯ ГОРОДСКАЯ БОЛЬНИЦА ГОРОД КУШВА"</t>
  </si>
  <si>
    <t>6620015544</t>
  </si>
  <si>
    <t>668101001</t>
  </si>
  <si>
    <t>метамизол натрия</t>
  </si>
  <si>
    <t>21.20.10.232-000011-1-00001-0000000000000</t>
  </si>
  <si>
    <t>Нет</t>
  </si>
  <si>
    <t>раствор для внутривенного и внутримышечного введения</t>
  </si>
  <si>
    <t xml:space="preserve">500,0мг/мл </t>
  </si>
  <si>
    <t>МЛ</t>
  </si>
  <si>
    <t>мл</t>
  </si>
  <si>
    <t>см[3*];^мл</t>
  </si>
  <si>
    <t>Начальная максимальная цена контракта, руб</t>
  </si>
  <si>
    <t xml:space="preserve">В случае, если на участие в закупке не подано ни одной заявки по НМЦК с ценой единицы планируемого к закупке лекарственного препарата, определенной в соответствии с подпунктом "а" пункта 3 Порядка или средневзвешенной цены -  в соответствии с п.6 Порядка за цену единицы лекарственного препарата, включенного в перечень ЖНВЛП, принимается референтная цена.  </t>
  </si>
  <si>
    <t>В случае, если на участие в закупке не подано ни одной заявки по НМЦК с ценой единицы планируемого к закупке лекарственного препарата, определенной в соответствии с подпунктом "а" пункта 3 Порядка или средневзвешенной цены, а также, если в отношении лекарственного препарата, включенного в перечень ЖНВЛП, отсутствует референтная цена  -  в соответствии с п.6 и п.9 Порядка за цену единицы лекарственного препарата принимается максимальное значение цены, предусмотренное реестром, с учетом эквивалентных лекарственных форм и дозировок.</t>
  </si>
  <si>
    <t>*В соответствии с п.7 Порядка в случае, если на участие в закупке не подано ни одной заявки по НМЦК, рассчитанной на основании референтной цены, при объявлении следующей закупки цена единицы планируемого к закупке лекарственного препарата определяется путем увеличения референтной цены на показатель среднеквадратичного отклонения, который рассчитывается автоматически посредством ЕГИСЗ.</t>
  </si>
  <si>
    <t>** В соответствии с п.8 Порядка в случае признания закупки с увеличенной референтной ценой несостоявшейся, если на участие в закупке не подано ни одной заявки, цена единицы планируемого к закупке лекарственного препарата повторно увеличивается на показатель среднеквадратичного отклонения. При этом цена единицы планируемого к закупке лекарственного препарата не должна превышать максимального значения цены, содержащейся в государственном реестре зарегистрированных предельных отпускных цен производителей на лекарственные препараты, включенные в перечень ЖНВЛП, с учетом эквивалентных лекарственных форм и дозировок.</t>
  </si>
  <si>
    <t>*** За цену единицы лекарственного препарата  принимается минимальное значение цены, рассчитанной  в соответствии с пунктом 3  Порядка. Оптовая надбавка не включается в расчет НМЦК при закупке лекарственных препаратов, включенных в перечень ЖНВЛП и если НМЦК превышает 10 млн. руб.</t>
  </si>
  <si>
    <t>STAR-PRO NMC 871</t>
  </si>
  <si>
    <t>Метод "Анализ рынка" расчёта НМЦК</t>
  </si>
  <si>
    <t>Источник</t>
  </si>
  <si>
    <t>Подробнее</t>
  </si>
  <si>
    <t>Ед изм в источнике</t>
  </si>
  <si>
    <t>Кол-во в источнике</t>
  </si>
  <si>
    <t>Цена в источнике, руб</t>
  </si>
  <si>
    <t>Ед изм для расчёта</t>
  </si>
  <si>
    <t>Кол-во ед изм для расчёта</t>
  </si>
  <si>
    <t>Цена для расчёта, руб</t>
  </si>
  <si>
    <t xml:space="preserve">500 мг/мл  </t>
  </si>
  <si>
    <t>КП</t>
  </si>
  <si>
    <t xml:space="preserve"> </t>
  </si>
  <si>
    <t>Мин. цена за ед. изм., руб.</t>
  </si>
  <si>
    <t>Ср. ар. цена за ед. изм., руб.  &lt;ц&gt;</t>
  </si>
  <si>
    <t>Ср. кв. откл.</t>
  </si>
  <si>
    <t>Коэфф. Вариации</t>
  </si>
  <si>
    <t>Цена за ед. изм. (шт)  с округлением (руб.)</t>
  </si>
  <si>
    <t>500,0мг/мл 2,0мл</t>
  </si>
  <si>
    <t>Файл контракта №2660400248119000190</t>
  </si>
  <si>
    <t>103 -ЭА  Фарм-Профит ( лекарствен. препараты).docx</t>
  </si>
  <si>
    <t>Файл контракта №2661600128119000184</t>
  </si>
  <si>
    <t>контракт 181 (2).doc</t>
  </si>
  <si>
    <t>Файл контракта №1665806885919000047</t>
  </si>
  <si>
    <t>ГК №51.docx</t>
  </si>
  <si>
    <t>Файл контракта №2662501221919000022</t>
  </si>
  <si>
    <t>Контракт.docx</t>
  </si>
  <si>
    <t>"Реестр предельных отпускных цен на ЖНВЛП" расчёта НМЦК</t>
  </si>
  <si>
    <t>Расчёт по препарату:</t>
  </si>
  <si>
    <t xml:space="preserve">метамизол натрия 500,0мг/мл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</si>
  <si>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</si>
  <si>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</si>
  <si>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</si>
  <si>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</si>
  <si>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Коли-_x000D_
чество в потреб. упаков-_x000D_
ке</t>
  </si>
  <si>
    <t>Предельная цена руб. без НДС</t>
  </si>
  <si>
    <t>Цена указана для первич. упаковки</t>
  </si>
  <si>
    <t>№ РУ</t>
  </si>
  <si>
    <t>Дата регистрации цены_x000D_
(№ решения)</t>
  </si>
  <si>
    <t>Штрих-код (EAN13)</t>
  </si>
  <si>
    <t>АТХ</t>
  </si>
  <si>
    <t>Ед.изм.для расчета</t>
  </si>
  <si>
    <t>Цена за ед для расчёта, руб</t>
  </si>
  <si>
    <t>Максимальное значение за единицу измерения, руб</t>
  </si>
  <si>
    <t>Минимальное значение за единицу измерения, руб</t>
  </si>
  <si>
    <t>"Метод средневзвешенной цены" расчёта НМЦК</t>
  </si>
  <si>
    <t>Файл контракта №2662001554419000092</t>
  </si>
  <si>
    <t>Метод "Референтных цен" расчёта НМЦК</t>
  </si>
  <si>
    <t>Код узла СМНН</t>
  </si>
  <si>
    <t>Код ОКПД2</t>
  </si>
  <si>
    <t>Лекарственная форма</t>
  </si>
  <si>
    <t>Дозировка</t>
  </si>
  <si>
    <t>Потребительская единица</t>
  </si>
  <si>
    <t>Наименование ФТГ</t>
  </si>
  <si>
    <t>Период действия узла СМНН</t>
  </si>
  <si>
    <t>Дата изменения записи</t>
  </si>
  <si>
    <t>Референтные цены</t>
  </si>
  <si>
    <t>Список нестандартизованных МНН для узла СМНН</t>
  </si>
  <si>
    <t>к-т для пересчёта срвзвеш цены</t>
  </si>
  <si>
    <t>Цена В ИСХ ЕД ИЗМ, рассчитанная в соответствии с п.7 Порядка*</t>
  </si>
  <si>
    <t>Цена В ИСХ ЕД ИЗМ, рассчитанная в соответствии с п.8 Порядка**</t>
  </si>
  <si>
    <t>Цена В  ЕД ИЗМ ДЛЯ РАСЧЁТА, рассчитанная в соответствии с п.7 Порядка*</t>
  </si>
  <si>
    <t>Цена В  ЕД ИЗМ ДЛЯ РАСЧЁТА, рассчитанная в соответствии с п.8 Порядка**</t>
  </si>
  <si>
    <t>Единица измерения</t>
  </si>
  <si>
    <t>Описание</t>
  </si>
  <si>
    <t>Тип цены</t>
  </si>
  <si>
    <t>Период действия</t>
  </si>
  <si>
    <t>Значение цены I</t>
  </si>
  <si>
    <t>Диапазон I</t>
  </si>
  <si>
    <t>Значение цены II</t>
  </si>
  <si>
    <t>Диапазон II</t>
  </si>
  <si>
    <t>Значение цены III</t>
  </si>
  <si>
    <t>Диапазон III</t>
  </si>
  <si>
    <t>Показатель среднеквадратичного отклонения (σ)</t>
  </si>
  <si>
    <t>Код ОКЕИ</t>
  </si>
  <si>
    <t>Наименование единицы из ОКЕИ</t>
  </si>
  <si>
    <t>Код</t>
  </si>
  <si>
    <t>Начало</t>
  </si>
  <si>
    <t>Окончание</t>
  </si>
  <si>
    <t>Минимальное</t>
  </si>
  <si>
    <t>Максимальное</t>
  </si>
  <si>
    <t>ДРУГИЕ ЗАПИСИ В ЕСКЛП ПО ПРЕПАРАТУ МЕТАМИЗОЛ НАТРИЯ :</t>
  </si>
  <si>
    <t>МЕТАМИЗОЛ НАТРИЯ</t>
  </si>
  <si>
    <t>21.20.10.232</t>
  </si>
  <si>
    <t>РАСТВОР ДЛЯ ВНУТРИВЕННОГО И ВНУТРИМЫШЕЧНОГО ВВЕДЕНИЯ</t>
  </si>
  <si>
    <t>мг/мл</t>
  </si>
  <si>
    <t>876</t>
  </si>
  <si>
    <t>усл. ед</t>
  </si>
  <si>
    <t>500 мг/мл</t>
  </si>
  <si>
    <t>111</t>
  </si>
  <si>
    <t>анальгезирующее ненаркотическое средство</t>
  </si>
  <si>
    <t>N02;N02B;N02BB02</t>
  </si>
  <si>
    <t>АНАЛЬГЕТИКИ;ДРУГИЕ АНАЛЬГЕТИКИ И АНТИПИРЕТИКИ;Метамизол натрия</t>
  </si>
  <si>
    <t>Рассчитана по Методике с использованием исторических данных</t>
  </si>
  <si>
    <t>4 000,00</t>
  </si>
  <si>
    <t>Не ограничено</t>
  </si>
  <si>
    <t>21.20.10.232-000011-1-00005-0000000000000</t>
  </si>
  <si>
    <t>250 мг/мл</t>
  </si>
  <si>
    <t>N02BB02</t>
  </si>
  <si>
    <t>Метамизол натрия</t>
  </si>
  <si>
    <t>Комментарий</t>
  </si>
  <si>
    <t>объем первичной упаковки не более 5 мл</t>
  </si>
  <si>
    <t>объем первичной упаковки не менее 2 мл</t>
  </si>
  <si>
    <t xml:space="preserve"> обоснования НМЦК ПОДГОТОВИЛ: юрисконсульт Замараева А.Д.</t>
  </si>
  <si>
    <t xml:space="preserve"> цена за единицу измерения, руб</t>
  </si>
</sst>
</file>

<file path=xl/styles.xml><?xml version="1.0" encoding="utf-8"?>
<styleSheet xmlns="http://schemas.openxmlformats.org/spreadsheetml/2006/main">
  <numFmts count="3">
    <numFmt numFmtId="164" formatCode="#,##0.00#"/>
    <numFmt numFmtId="165" formatCode="&quot;dd&quot;.&quot;MM&quot;.&quot;yyyy&quot;"/>
    <numFmt numFmtId="166" formatCode="dd\.mm\.yyyy"/>
  </numFmts>
  <fonts count="10">
    <font>
      <sz val="11"/>
      <name val="Calibri"/>
      <family val="2"/>
      <scheme val="minor"/>
    </font>
    <font>
      <b/>
      <sz val="12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9.75"/>
      <color rgb="FF000000"/>
      <name val="Times New Roman"/>
    </font>
    <font>
      <b/>
      <sz val="12"/>
      <color rgb="FF696969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u/>
      <sz val="9"/>
      <color rgb="FF0000FF"/>
      <name val="Arial"/>
    </font>
    <font>
      <b/>
      <sz val="9.75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4682B4"/>
      </patternFill>
    </fill>
    <fill>
      <patternFill patternType="solid">
        <fgColor rgb="FFDBE5F1"/>
      </patternFill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D7C91"/>
      </left>
      <right style="thin">
        <color rgb="FF5D7C91"/>
      </right>
      <top style="thin">
        <color rgb="FF5D7C91"/>
      </top>
      <bottom style="thin">
        <color rgb="FF5D7C91"/>
      </bottom>
      <diagonal/>
    </border>
    <border>
      <left/>
      <right style="thin">
        <color rgb="FF5D7C91"/>
      </right>
      <top style="thin">
        <color rgb="FF5D7C91"/>
      </top>
      <bottom style="thin">
        <color rgb="FF5D7C9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5D7C91"/>
      </left>
      <right style="thin">
        <color rgb="FF5D7C91"/>
      </right>
      <top/>
      <bottom style="thin">
        <color rgb="FF5D7C91"/>
      </bottom>
      <diagonal/>
    </border>
    <border>
      <left/>
      <right style="thin">
        <color rgb="FF5D7C91"/>
      </right>
      <top/>
      <bottom style="thin">
        <color rgb="FF5D7C9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5" borderId="9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5" borderId="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epz/contract/contractCard/common-info.html?reestrNumber=1665806885919000047" TargetMode="External"/><Relationship Id="rId3" Type="http://schemas.openxmlformats.org/officeDocument/2006/relationships/hyperlink" Target="%20" TargetMode="External"/><Relationship Id="rId7" Type="http://schemas.openxmlformats.org/officeDocument/2006/relationships/hyperlink" Target="http://zakupki.gov.ru/44fz/filestore/public/1.0/download/rgk2/file.html?uid=922BFD59EAD2005CE0530A86120D15EA" TargetMode="External"/><Relationship Id="rId2" Type="http://schemas.openxmlformats.org/officeDocument/2006/relationships/hyperlink" Target="%20" TargetMode="External"/><Relationship Id="rId1" Type="http://schemas.openxmlformats.org/officeDocument/2006/relationships/hyperlink" Target="%20" TargetMode="External"/><Relationship Id="rId6" Type="http://schemas.openxmlformats.org/officeDocument/2006/relationships/hyperlink" Target="http://zakupki.gov.ru/epz/contract/contractCard/common-info.html?reestrNumber=2661600128119000184" TargetMode="External"/><Relationship Id="rId11" Type="http://schemas.openxmlformats.org/officeDocument/2006/relationships/hyperlink" Target="http://zakupki.gov.ru/44fz/filestore/public/1.0/download/rgk2/file.html?uid=8627B242428100D0E0530A86120D0305" TargetMode="External"/><Relationship Id="rId5" Type="http://schemas.openxmlformats.org/officeDocument/2006/relationships/hyperlink" Target="http://zakupki.gov.ru/44fz/filestore/public/1.0/download/rgk2/file.html?uid=8E79E1603E5B002AE0530A86120DFFAB" TargetMode="External"/><Relationship Id="rId10" Type="http://schemas.openxmlformats.org/officeDocument/2006/relationships/hyperlink" Target="http://zakupki.gov.ru/epz/contract/contractCard/common-info.html?reestrNumber=2662501221919000022" TargetMode="External"/><Relationship Id="rId4" Type="http://schemas.openxmlformats.org/officeDocument/2006/relationships/hyperlink" Target="http://zakupki.gov.ru/epz/contract/contractCard/common-info.html?reestrNumber=2660400248119000190" TargetMode="External"/><Relationship Id="rId9" Type="http://schemas.openxmlformats.org/officeDocument/2006/relationships/hyperlink" Target="http://zakupki.gov.ru/44fz/filestore/public/1.0/download/rgk2/file.html?uid=89747CCE8DEF005EE0530A86120D743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zakupki.gov.ru/epz/contract/contractCard/common-info.html?reestrNumber=2662001554419000092" TargetMode="External"/><Relationship Id="rId1" Type="http://schemas.openxmlformats.org/officeDocument/2006/relationships/hyperlink" Target="http://zakupki.gov.ru/epz/contract/contractCard/common-info.html?reestrNumber=2662001554419000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V23"/>
  <sheetViews>
    <sheetView workbookViewId="0">
      <selection activeCell="G12" sqref="G12"/>
    </sheetView>
  </sheetViews>
  <sheetFormatPr defaultRowHeight="15"/>
  <cols>
    <col min="1" max="1" width="5.140625" style="1" customWidth="1"/>
    <col min="2" max="2" width="16" style="1" customWidth="1"/>
    <col min="3" max="3" width="12" style="1" customWidth="1"/>
    <col min="4" max="4" width="15.42578125" style="1" customWidth="1"/>
    <col min="5" max="6" width="22.28515625" style="1" customWidth="1"/>
    <col min="7" max="7" width="20.85546875" style="1" customWidth="1"/>
    <col min="8" max="8" width="10.28515625" style="1" customWidth="1"/>
    <col min="9" max="9" width="12" style="1" customWidth="1"/>
    <col min="10" max="10" width="10.28515625" style="1" customWidth="1"/>
    <col min="11" max="11" width="17.140625" style="1" customWidth="1"/>
    <col min="12" max="12" width="12.7109375" style="1" customWidth="1"/>
    <col min="13" max="13" width="18.85546875" style="1" customWidth="1"/>
    <col min="14" max="14" width="13.85546875" style="1" customWidth="1"/>
    <col min="15" max="16" width="15.42578125" style="1" customWidth="1"/>
    <col min="17" max="17" width="13.42578125" style="1" customWidth="1"/>
    <col min="18" max="19" width="12" style="1" customWidth="1"/>
    <col min="20" max="20" width="22.140625" style="1" customWidth="1"/>
    <col min="21" max="22" width="13.7109375" style="1" customWidth="1"/>
  </cols>
  <sheetData>
    <row r="1" spans="1:22" ht="18" customHeight="1">
      <c r="A1" s="39" t="s">
        <v>0</v>
      </c>
      <c r="B1" s="39"/>
      <c r="C1" s="39"/>
      <c r="D1" s="39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6.5" customHeight="1">
      <c r="A2" s="36"/>
      <c r="B2" s="36"/>
      <c r="C2" s="3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18" customHeight="1">
      <c r="A3" s="38" t="s">
        <v>1</v>
      </c>
      <c r="B3" s="38"/>
      <c r="C3" s="38"/>
      <c r="D3" s="38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ht="18" customHeight="1">
      <c r="A4" s="36"/>
      <c r="B4" s="36"/>
      <c r="C4" s="36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0.75" customHeight="1">
      <c r="A5" s="36"/>
      <c r="B5" s="36"/>
      <c r="C5" s="36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9.5" customHeight="1">
      <c r="A6" s="38"/>
      <c r="B6" s="38"/>
      <c r="C6" s="38"/>
      <c r="D6" s="38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18.75" customHeight="1">
      <c r="A7" s="36"/>
      <c r="B7" s="36"/>
      <c r="C7" s="36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36" customHeight="1">
      <c r="A8" s="40" t="s">
        <v>2</v>
      </c>
      <c r="B8" s="40" t="s">
        <v>4</v>
      </c>
      <c r="C8" s="40" t="s">
        <v>6</v>
      </c>
      <c r="D8" s="40" t="s">
        <v>7</v>
      </c>
      <c r="E8" s="40" t="s">
        <v>8</v>
      </c>
      <c r="F8" s="40" t="s">
        <v>145</v>
      </c>
      <c r="G8" s="40" t="s">
        <v>9</v>
      </c>
      <c r="H8" s="40" t="s">
        <v>10</v>
      </c>
      <c r="I8" s="40" t="s">
        <v>11</v>
      </c>
      <c r="J8" s="40"/>
      <c r="K8" s="40" t="s">
        <v>12</v>
      </c>
      <c r="L8" s="40"/>
      <c r="M8" s="40"/>
      <c r="N8" s="40"/>
      <c r="O8" s="40" t="s">
        <v>13</v>
      </c>
      <c r="P8" s="40" t="s">
        <v>14</v>
      </c>
      <c r="Q8" s="40" t="s">
        <v>149</v>
      </c>
      <c r="R8" s="40" t="s">
        <v>15</v>
      </c>
      <c r="S8" s="40" t="s">
        <v>16</v>
      </c>
      <c r="T8" s="40" t="s">
        <v>17</v>
      </c>
      <c r="U8" s="40" t="s">
        <v>18</v>
      </c>
      <c r="V8" s="2"/>
    </row>
    <row r="9" spans="1:22" ht="36" customHeight="1">
      <c r="A9" s="40"/>
      <c r="B9" s="40"/>
      <c r="C9" s="40"/>
      <c r="D9" s="40"/>
      <c r="E9" s="40"/>
      <c r="F9" s="40"/>
      <c r="G9" s="40"/>
      <c r="H9" s="40"/>
      <c r="I9" s="3" t="s">
        <v>22</v>
      </c>
      <c r="J9" s="3" t="s">
        <v>23</v>
      </c>
      <c r="K9" s="3" t="s">
        <v>24</v>
      </c>
      <c r="L9" s="3" t="s">
        <v>25</v>
      </c>
      <c r="M9" s="3" t="s">
        <v>26</v>
      </c>
      <c r="N9" s="3" t="s">
        <v>27</v>
      </c>
      <c r="O9" s="40"/>
      <c r="P9" s="40"/>
      <c r="Q9" s="40"/>
      <c r="R9" s="40"/>
      <c r="S9" s="40"/>
      <c r="T9" s="40"/>
      <c r="U9" s="40"/>
      <c r="V9" s="2"/>
    </row>
    <row r="10" spans="1:22" ht="18" customHeight="1">
      <c r="A10" s="3">
        <v>1</v>
      </c>
      <c r="B10" s="3">
        <v>5</v>
      </c>
      <c r="C10" s="3">
        <v>8</v>
      </c>
      <c r="D10" s="3">
        <v>9</v>
      </c>
      <c r="E10" s="3">
        <v>10</v>
      </c>
      <c r="F10" s="3">
        <v>3</v>
      </c>
      <c r="G10" s="3">
        <v>11</v>
      </c>
      <c r="H10" s="3">
        <v>13</v>
      </c>
      <c r="I10" s="3">
        <v>15</v>
      </c>
      <c r="J10" s="3">
        <v>16</v>
      </c>
      <c r="K10" s="3">
        <v>17</v>
      </c>
      <c r="L10" s="3">
        <v>18</v>
      </c>
      <c r="M10" s="3">
        <v>19</v>
      </c>
      <c r="N10" s="3">
        <v>20</v>
      </c>
      <c r="O10" s="3">
        <v>21</v>
      </c>
      <c r="P10" s="3">
        <v>22</v>
      </c>
      <c r="Q10" s="3">
        <v>23</v>
      </c>
      <c r="R10" s="3">
        <v>24</v>
      </c>
      <c r="S10" s="3">
        <v>25</v>
      </c>
      <c r="T10" s="3">
        <v>26</v>
      </c>
      <c r="U10" s="3">
        <v>27</v>
      </c>
      <c r="V10" s="2"/>
    </row>
    <row r="11" spans="1:22" ht="55.5" customHeight="1">
      <c r="A11" s="4">
        <v>1</v>
      </c>
      <c r="B11" s="5" t="s">
        <v>31</v>
      </c>
      <c r="C11" s="5" t="s">
        <v>33</v>
      </c>
      <c r="D11" s="5" t="s">
        <v>33</v>
      </c>
      <c r="E11" s="5" t="s">
        <v>34</v>
      </c>
      <c r="F11" s="5" t="s">
        <v>146</v>
      </c>
      <c r="G11" s="5" t="s">
        <v>35</v>
      </c>
      <c r="H11" s="5" t="s">
        <v>36</v>
      </c>
      <c r="I11" s="34">
        <v>500</v>
      </c>
      <c r="J11" s="5" t="s">
        <v>36</v>
      </c>
      <c r="K11" s="6">
        <f>IF('Анализ рынка'!M14&gt;0,'Анализ рынка'!M14,TEXT(VALUE('Анализ рынка'!M14),"#"))</f>
        <v>16.03</v>
      </c>
      <c r="L11" s="6" t="str">
        <f>IF('Реестр пред. отп. цен на ЖНВЛП'!N11&gt;0,'Реестр пред. отп. цен на ЖНВЛП'!N11,TEXT(VALUE('Реестр пред. отп. цен на ЖНВЛП'!N11),"#"))</f>
        <v/>
      </c>
      <c r="M11" s="6">
        <f>IF(ROUND(((SUMPRODUCT('Метод ср.взвеш. цены'!O8:O9,'Метод ср.взвеш. цены'!P8:P9)))/MAX(SUM('Метод ср.взвеш. цены'!O8:O9),1),2)&gt;0,ROUND(((SUMPRODUCT('Метод ср.взвеш. цены'!O8:O9,'Метод ср.взвеш. цены'!P8:P9)))/MAX(SUM('Метод ср.взвеш. цены'!O8:O9),1),2),TEXT(VALUE(ROUND(((SUMPRODUCT('Метод ср.взвеш. цены'!O8:O9,'Метод ср.взвеш. цены'!P8:P9)))/MAX(SUM('Метод ср.взвеш. цены'!O8:O9),1),2)),"#"))</f>
        <v>14.18</v>
      </c>
      <c r="N11" s="6" t="str">
        <f>IF(ROUND('Метод референтных цен'!AK9,2)&gt;0,ROUND('Метод референтных цен'!AK9,2),TEXT(VALUE(ROUND('Метод референтных цен'!AK9,2)),"#"))</f>
        <v/>
      </c>
      <c r="O11" s="6" t="str">
        <f>IF(ROUND('Метод референтных цен'!AN9,2)&gt;0,ROUND('Метод референтных цен'!AN9,2),TEXT(VALUE(ROUND('Метод референтных цен'!AN9,2)),"#"))</f>
        <v/>
      </c>
      <c r="P11" s="6" t="str">
        <f>IF(ROUND('Метод референтных цен'!AO9,2)&gt;0,ROUND('Метод референтных цен'!AO9,2),TEXT(VALUE(ROUND('Метод референтных цен'!AO9,2)),"#"))</f>
        <v/>
      </c>
      <c r="Q11" s="34">
        <v>16.03</v>
      </c>
      <c r="R11" s="6">
        <v>0</v>
      </c>
      <c r="S11" s="6">
        <v>10</v>
      </c>
      <c r="T11" s="34">
        <f>ROUND(Q11*(1+R11*0.01)*(1+S11*0.01),2)</f>
        <v>17.63</v>
      </c>
      <c r="U11" s="34">
        <f>ROUND(I11*T11,2)</f>
        <v>8815</v>
      </c>
      <c r="V11" s="2"/>
    </row>
    <row r="12" spans="1:22" ht="55.5" customHeight="1">
      <c r="A12" s="4">
        <v>2</v>
      </c>
      <c r="B12" s="5" t="s">
        <v>31</v>
      </c>
      <c r="C12" s="5" t="s">
        <v>33</v>
      </c>
      <c r="D12" s="5" t="s">
        <v>33</v>
      </c>
      <c r="E12" s="5" t="s">
        <v>34</v>
      </c>
      <c r="F12" s="5" t="s">
        <v>147</v>
      </c>
      <c r="G12" s="5" t="s">
        <v>35</v>
      </c>
      <c r="H12" s="5" t="s">
        <v>36</v>
      </c>
      <c r="I12" s="34">
        <v>1000</v>
      </c>
      <c r="J12" s="5" t="s">
        <v>36</v>
      </c>
      <c r="K12" s="6">
        <f>IF('Анализ рынка'!M26&gt;0,'Анализ рынка'!M26,TEXT(VALUE('Анализ рынка'!M26),"#"))</f>
        <v>1.89</v>
      </c>
      <c r="L12" s="6" t="str">
        <f>IF('Реестр пред. отп. цен на ЖНВЛП'!N19&gt;0,'Реестр пред. отп. цен на ЖНВЛП'!N19,TEXT(VALUE('Реестр пред. отп. цен на ЖНВЛП'!N19),"#"))</f>
        <v/>
      </c>
      <c r="M12" s="6">
        <f>IF(ROUND(((SUMPRODUCT('Метод ср.взвеш. цены'!O13:O14,'Метод ср.взвеш. цены'!P13:P14)))/MAX(SUM('Метод ср.взвеш. цены'!O13:O14),1),2)&gt;0,ROUND(((SUMPRODUCT('Метод ср.взвеш. цены'!O13:O14,'Метод ср.взвеш. цены'!P13:P14)))/MAX(SUM('Метод ср.взвеш. цены'!O13:O14),1),2),TEXT(VALUE(ROUND(((SUMPRODUCT('Метод ср.взвеш. цены'!O13:O14,'Метод ср.взвеш. цены'!P13:P14)))/MAX(SUM('Метод ср.взвеш. цены'!O13:O14),1),2)),"#"))</f>
        <v>1.88</v>
      </c>
      <c r="N12" s="6">
        <f>IF(ROUND('Метод референтных цен'!AK18,2)&gt;0,ROUND('Метод референтных цен'!AK18,2),TEXT(VALUE(ROUND('Метод референтных цен'!AK18,2)),"#"))</f>
        <v>1.96</v>
      </c>
      <c r="O12" s="6">
        <f>IF(ROUND('Метод референтных цен'!AN18,2)&gt;0,ROUND('Метод референтных цен'!AN18,2),TEXT(VALUE(ROUND('Метод референтных цен'!AN18,2)),"#"))</f>
        <v>2.56</v>
      </c>
      <c r="P12" s="6" t="str">
        <f>IF(ROUND('Метод референтных цен'!AO18,2)&gt;0,ROUND('Метод референтных цен'!AO18,2),TEXT(VALUE(ROUND('Метод референтных цен'!AO18,2)),"#"))</f>
        <v/>
      </c>
      <c r="Q12" s="34">
        <v>1.96</v>
      </c>
      <c r="R12" s="6">
        <v>0</v>
      </c>
      <c r="S12" s="6">
        <v>10</v>
      </c>
      <c r="T12" s="34">
        <f>ROUND(Q12*(1+R12*0.01)*(1+S12*0.01),2)</f>
        <v>2.16</v>
      </c>
      <c r="U12" s="34">
        <f>ROUND(I12*T12,2)</f>
        <v>2160</v>
      </c>
      <c r="V12" s="2"/>
    </row>
    <row r="13" spans="1:22" ht="18" customHeight="1">
      <c r="A13" s="41" t="s">
        <v>39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35">
        <f>ROUND(SUM(U11:U12),2)</f>
        <v>10975</v>
      </c>
      <c r="V13" s="2"/>
    </row>
    <row r="14" spans="1:22" ht="32.25" customHeight="1">
      <c r="A14" s="37"/>
      <c r="B14" s="37"/>
      <c r="C14" s="37"/>
      <c r="D14" s="3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" customHeight="1">
      <c r="A15" s="37" t="s">
        <v>40</v>
      </c>
      <c r="B15" s="37"/>
      <c r="C15" s="37"/>
      <c r="D15" s="3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51" customHeight="1">
      <c r="A16" s="37" t="s">
        <v>41</v>
      </c>
      <c r="B16" s="37"/>
      <c r="C16" s="37"/>
      <c r="D16" s="3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6" customHeight="1">
      <c r="A17" s="37" t="s">
        <v>42</v>
      </c>
      <c r="B17" s="37"/>
      <c r="C17" s="37"/>
      <c r="D17" s="3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" t="s">
        <v>45</v>
      </c>
    </row>
    <row r="18" spans="1:22" ht="55.5" customHeight="1">
      <c r="A18" s="37" t="s">
        <v>43</v>
      </c>
      <c r="B18" s="37"/>
      <c r="C18" s="37"/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2" ht="36" customHeight="1">
      <c r="A19" s="37" t="s">
        <v>44</v>
      </c>
      <c r="B19" s="37"/>
      <c r="C19" s="37"/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2" ht="22.5" customHeight="1">
      <c r="A20" s="37"/>
      <c r="B20" s="37"/>
      <c r="C20" s="37"/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2" ht="24" customHeight="1">
      <c r="A21" s="37" t="s">
        <v>148</v>
      </c>
      <c r="B21" s="37"/>
      <c r="C21" s="37"/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2" ht="24" customHeight="1">
      <c r="A22" s="37"/>
      <c r="B22" s="37"/>
      <c r="C22" s="37"/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2" ht="29.25" customHeight="1"/>
  </sheetData>
  <mergeCells count="39">
    <mergeCell ref="A21:D21"/>
    <mergeCell ref="A22:D22"/>
    <mergeCell ref="F8:F9"/>
    <mergeCell ref="A18:D18"/>
    <mergeCell ref="A19:D19"/>
    <mergeCell ref="A20:D20"/>
    <mergeCell ref="A15:D15"/>
    <mergeCell ref="A16:D16"/>
    <mergeCell ref="A17:D17"/>
    <mergeCell ref="A13:T13"/>
    <mergeCell ref="A14:D14"/>
    <mergeCell ref="O8:O9"/>
    <mergeCell ref="P8:P9"/>
    <mergeCell ref="Q8:Q9"/>
    <mergeCell ref="R8:R9"/>
    <mergeCell ref="S8:S9"/>
    <mergeCell ref="A7:D7"/>
    <mergeCell ref="E7:V7"/>
    <mergeCell ref="A8:A9"/>
    <mergeCell ref="B8:B9"/>
    <mergeCell ref="C8:C9"/>
    <mergeCell ref="D8:D9"/>
    <mergeCell ref="E8:E9"/>
    <mergeCell ref="G8:G9"/>
    <mergeCell ref="H8:H9"/>
    <mergeCell ref="I8:J8"/>
    <mergeCell ref="K8:N8"/>
    <mergeCell ref="T8:T9"/>
    <mergeCell ref="U8:U9"/>
    <mergeCell ref="A4:D5"/>
    <mergeCell ref="E4:V4"/>
    <mergeCell ref="E5:V6"/>
    <mergeCell ref="A6:D6"/>
    <mergeCell ref="A1:D1"/>
    <mergeCell ref="E1:V1"/>
    <mergeCell ref="A2:D2"/>
    <mergeCell ref="E2:V2"/>
    <mergeCell ref="A3:D3"/>
    <mergeCell ref="E3:V3"/>
  </mergeCells>
  <pageMargins left="0" right="0" top="0.27013890000000002" bottom="0.79027780000000003" header="0.3" footer="0.3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M26"/>
  <sheetViews>
    <sheetView workbookViewId="0">
      <selection activeCell="A11" sqref="A11:L11"/>
    </sheetView>
  </sheetViews>
  <sheetFormatPr defaultRowHeight="15"/>
  <cols>
    <col min="1" max="1" width="6.85546875" style="1" customWidth="1"/>
    <col min="2" max="2" width="43.28515625" style="1" customWidth="1"/>
    <col min="3" max="3" width="19.140625" style="1" customWidth="1"/>
    <col min="4" max="4" width="15.28515625" style="1" customWidth="1"/>
    <col min="5" max="5" width="20.85546875" style="1" customWidth="1"/>
    <col min="6" max="6" width="20" style="1" customWidth="1"/>
    <col min="7" max="7" width="12.5703125" style="1" customWidth="1"/>
    <col min="8" max="8" width="12.7109375" style="1" customWidth="1"/>
    <col min="9" max="9" width="18.5703125" style="1" customWidth="1"/>
    <col min="10" max="10" width="18.42578125" style="1" customWidth="1"/>
    <col min="11" max="12" width="12.7109375" style="1" customWidth="1"/>
    <col min="13" max="13" width="15.42578125" style="1" customWidth="1"/>
  </cols>
  <sheetData>
    <row r="1" spans="1:13" ht="18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9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8.75" customHeight="1">
      <c r="A3" s="43" t="s">
        <v>46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38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83.25" customHeight="1">
      <c r="A5" s="8" t="s">
        <v>2</v>
      </c>
      <c r="B5" s="8" t="s">
        <v>4</v>
      </c>
      <c r="C5" s="8" t="s">
        <v>8</v>
      </c>
      <c r="D5" s="8" t="s">
        <v>9</v>
      </c>
      <c r="E5" s="8" t="s">
        <v>47</v>
      </c>
      <c r="F5" s="8" t="s">
        <v>48</v>
      </c>
      <c r="G5" s="8" t="s">
        <v>49</v>
      </c>
      <c r="H5" s="8" t="s">
        <v>50</v>
      </c>
      <c r="I5" s="8" t="s">
        <v>51</v>
      </c>
      <c r="J5" s="8" t="s">
        <v>5</v>
      </c>
      <c r="K5" s="8" t="s">
        <v>52</v>
      </c>
      <c r="L5" s="8" t="s">
        <v>53</v>
      </c>
      <c r="M5" s="8" t="s">
        <v>54</v>
      </c>
    </row>
    <row r="6" spans="1:13" ht="15.75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</row>
    <row r="7" spans="1:13" ht="51.75" customHeight="1">
      <c r="A7" s="10">
        <v>1</v>
      </c>
      <c r="B7" s="11" t="s">
        <v>31</v>
      </c>
      <c r="C7" s="11" t="s">
        <v>34</v>
      </c>
      <c r="D7" s="11" t="s">
        <v>55</v>
      </c>
      <c r="E7" s="11" t="s">
        <v>56</v>
      </c>
      <c r="F7" s="12" t="s">
        <v>57</v>
      </c>
      <c r="G7" s="11"/>
      <c r="H7" s="13">
        <v>1</v>
      </c>
      <c r="I7" s="13">
        <v>13.9</v>
      </c>
      <c r="J7" s="11"/>
      <c r="K7" s="11"/>
      <c r="L7" s="13">
        <v>0</v>
      </c>
      <c r="M7" s="13">
        <v>13.9</v>
      </c>
    </row>
    <row r="8" spans="1:13" ht="52.5" customHeight="1">
      <c r="A8" s="10">
        <v>2</v>
      </c>
      <c r="B8" s="11" t="s">
        <v>31</v>
      </c>
      <c r="C8" s="11" t="s">
        <v>34</v>
      </c>
      <c r="D8" s="11" t="s">
        <v>55</v>
      </c>
      <c r="E8" s="11" t="s">
        <v>56</v>
      </c>
      <c r="F8" s="12" t="s">
        <v>57</v>
      </c>
      <c r="G8" s="11"/>
      <c r="H8" s="13">
        <v>1</v>
      </c>
      <c r="I8" s="13">
        <v>18.7</v>
      </c>
      <c r="J8" s="11"/>
      <c r="K8" s="11"/>
      <c r="L8" s="13">
        <v>0</v>
      </c>
      <c r="M8" s="13">
        <v>18.7</v>
      </c>
    </row>
    <row r="9" spans="1:13" ht="51.75" customHeight="1">
      <c r="A9" s="10">
        <v>3</v>
      </c>
      <c r="B9" s="11" t="s">
        <v>31</v>
      </c>
      <c r="C9" s="11" t="s">
        <v>34</v>
      </c>
      <c r="D9" s="11" t="s">
        <v>55</v>
      </c>
      <c r="E9" s="11" t="s">
        <v>56</v>
      </c>
      <c r="F9" s="12" t="s">
        <v>57</v>
      </c>
      <c r="G9" s="11"/>
      <c r="H9" s="13">
        <v>1</v>
      </c>
      <c r="I9" s="13">
        <v>15.5</v>
      </c>
      <c r="J9" s="11"/>
      <c r="K9" s="11"/>
      <c r="L9" s="13">
        <v>0</v>
      </c>
      <c r="M9" s="13">
        <v>15.5</v>
      </c>
    </row>
    <row r="10" spans="1:13" ht="21" customHeight="1">
      <c r="A10" s="45" t="s">
        <v>58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14">
        <f>ROUND(MIN(M7,M8,M9),2)</f>
        <v>13.9</v>
      </c>
    </row>
    <row r="11" spans="1:13" ht="20.25" customHeight="1">
      <c r="A11" s="46" t="s">
        <v>59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15">
        <f>ROUND(AVERAGE(M7,M8,M9),2)</f>
        <v>16.03</v>
      </c>
    </row>
    <row r="12" spans="1:13" ht="21" customHeight="1">
      <c r="A12" s="46" t="s">
        <v>60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15">
        <f>ROUND(STDEV(M7,M8,M9),2)</f>
        <v>2.44</v>
      </c>
    </row>
    <row r="13" spans="1:13" ht="21" customHeight="1">
      <c r="A13" s="46" t="s">
        <v>61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5">
        <f>ROUND(M12/M11*100,2)</f>
        <v>15.22</v>
      </c>
    </row>
    <row r="14" spans="1:13" ht="21" customHeight="1">
      <c r="A14" s="47" t="s">
        <v>62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16">
        <f>M11</f>
        <v>16.03</v>
      </c>
    </row>
    <row r="15" spans="1:13" ht="37.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ht="83.25" customHeight="1">
      <c r="A16" s="8" t="s">
        <v>2</v>
      </c>
      <c r="B16" s="8" t="s">
        <v>4</v>
      </c>
      <c r="C16" s="8" t="s">
        <v>8</v>
      </c>
      <c r="D16" s="8" t="s">
        <v>9</v>
      </c>
      <c r="E16" s="8" t="s">
        <v>47</v>
      </c>
      <c r="F16" s="8" t="s">
        <v>48</v>
      </c>
      <c r="G16" s="8" t="s">
        <v>49</v>
      </c>
      <c r="H16" s="8" t="s">
        <v>50</v>
      </c>
      <c r="I16" s="8" t="s">
        <v>51</v>
      </c>
      <c r="J16" s="8" t="s">
        <v>5</v>
      </c>
      <c r="K16" s="8" t="s">
        <v>52</v>
      </c>
      <c r="L16" s="8" t="s">
        <v>53</v>
      </c>
      <c r="M16" s="8" t="s">
        <v>54</v>
      </c>
    </row>
    <row r="17" spans="1:13" ht="16.5" customHeight="1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</row>
    <row r="18" spans="1:13" ht="51.75" customHeight="1">
      <c r="A18" s="10">
        <v>1</v>
      </c>
      <c r="B18" s="11" t="s">
        <v>31</v>
      </c>
      <c r="C18" s="11" t="s">
        <v>34</v>
      </c>
      <c r="D18" s="11" t="s">
        <v>63</v>
      </c>
      <c r="E18" s="12" t="s">
        <v>64</v>
      </c>
      <c r="F18" s="12" t="s">
        <v>65</v>
      </c>
      <c r="G18" s="11"/>
      <c r="H18" s="13">
        <v>1</v>
      </c>
      <c r="I18" s="13">
        <v>33.409999999999997</v>
      </c>
      <c r="J18" s="11"/>
      <c r="K18" s="11" t="s">
        <v>36</v>
      </c>
      <c r="L18" s="13">
        <v>8000</v>
      </c>
      <c r="M18" s="13">
        <v>1.67</v>
      </c>
    </row>
    <row r="19" spans="1:13" ht="51.75" customHeight="1">
      <c r="A19" s="10">
        <v>2</v>
      </c>
      <c r="B19" s="11" t="s">
        <v>31</v>
      </c>
      <c r="C19" s="11" t="s">
        <v>34</v>
      </c>
      <c r="D19" s="11" t="s">
        <v>63</v>
      </c>
      <c r="E19" s="12" t="s">
        <v>66</v>
      </c>
      <c r="F19" s="12" t="s">
        <v>67</v>
      </c>
      <c r="G19" s="11"/>
      <c r="H19" s="13">
        <v>1</v>
      </c>
      <c r="I19" s="13">
        <v>37.270000000000003</v>
      </c>
      <c r="J19" s="11"/>
      <c r="K19" s="11" t="s">
        <v>36</v>
      </c>
      <c r="L19" s="13">
        <v>7980</v>
      </c>
      <c r="M19" s="13">
        <v>1.86</v>
      </c>
    </row>
    <row r="20" spans="1:13" ht="52.5" customHeight="1">
      <c r="A20" s="10">
        <v>3</v>
      </c>
      <c r="B20" s="11" t="s">
        <v>31</v>
      </c>
      <c r="C20" s="11" t="s">
        <v>34</v>
      </c>
      <c r="D20" s="11" t="s">
        <v>63</v>
      </c>
      <c r="E20" s="12" t="s">
        <v>68</v>
      </c>
      <c r="F20" s="12" t="s">
        <v>69</v>
      </c>
      <c r="G20" s="11"/>
      <c r="H20" s="13">
        <v>1</v>
      </c>
      <c r="I20" s="13">
        <v>36.1</v>
      </c>
      <c r="J20" s="11"/>
      <c r="K20" s="11" t="s">
        <v>36</v>
      </c>
      <c r="L20" s="13">
        <v>6000</v>
      </c>
      <c r="M20" s="13">
        <v>1.81</v>
      </c>
    </row>
    <row r="21" spans="1:13" ht="51.75" customHeight="1">
      <c r="A21" s="10">
        <v>4</v>
      </c>
      <c r="B21" s="11" t="s">
        <v>31</v>
      </c>
      <c r="C21" s="11" t="s">
        <v>34</v>
      </c>
      <c r="D21" s="11" t="s">
        <v>63</v>
      </c>
      <c r="E21" s="12" t="s">
        <v>70</v>
      </c>
      <c r="F21" s="12" t="s">
        <v>71</v>
      </c>
      <c r="G21" s="11"/>
      <c r="H21" s="13">
        <v>1</v>
      </c>
      <c r="I21" s="13">
        <v>44.19</v>
      </c>
      <c r="J21" s="11"/>
      <c r="K21" s="11" t="s">
        <v>36</v>
      </c>
      <c r="L21" s="13">
        <v>8000</v>
      </c>
      <c r="M21" s="13">
        <v>2.21</v>
      </c>
    </row>
    <row r="22" spans="1:13" ht="20.25" customHeight="1">
      <c r="A22" s="45" t="s">
        <v>58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14">
        <f>ROUND(MIN(M18,M19,M20,M21),2)</f>
        <v>1.67</v>
      </c>
    </row>
    <row r="23" spans="1:13" ht="21" customHeight="1">
      <c r="A23" s="46" t="s">
        <v>59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15">
        <f>ROUND(AVERAGE(M18,M19,M20,M21),2)</f>
        <v>1.89</v>
      </c>
    </row>
    <row r="24" spans="1:13" ht="21" customHeight="1">
      <c r="A24" s="46" t="s">
        <v>60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15">
        <f>ROUND(STDEV(M18,M19,M20,M21),2)</f>
        <v>0.23</v>
      </c>
    </row>
    <row r="25" spans="1:13" ht="21" customHeight="1">
      <c r="A25" s="46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5">
        <f>ROUND(M24/M23*100,2)</f>
        <v>12.17</v>
      </c>
    </row>
    <row r="26" spans="1:13" ht="20.25" customHeight="1">
      <c r="A26" s="47" t="s">
        <v>62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16">
        <f>M23</f>
        <v>1.89</v>
      </c>
    </row>
  </sheetData>
  <mergeCells count="16">
    <mergeCell ref="A26:L26"/>
    <mergeCell ref="A15:M15"/>
    <mergeCell ref="A22:L22"/>
    <mergeCell ref="A23:L23"/>
    <mergeCell ref="A24:L24"/>
    <mergeCell ref="A25:L25"/>
    <mergeCell ref="A10:L10"/>
    <mergeCell ref="A11:L11"/>
    <mergeCell ref="A12:L12"/>
    <mergeCell ref="A13:L13"/>
    <mergeCell ref="A14:L14"/>
    <mergeCell ref="A1:M1"/>
    <mergeCell ref="A2:M2"/>
    <mergeCell ref="A3:B3"/>
    <mergeCell ref="C3:M3"/>
    <mergeCell ref="A4:M4"/>
  </mergeCells>
  <hyperlinks>
    <hyperlink ref="F7" r:id="rId1"/>
    <hyperlink ref="F8" r:id="rId2"/>
    <hyperlink ref="F9" r:id="rId3"/>
    <hyperlink ref="E18" r:id="rId4"/>
    <hyperlink ref="F18" r:id="rId5"/>
    <hyperlink ref="E19" r:id="rId6"/>
    <hyperlink ref="F19" r:id="rId7"/>
    <hyperlink ref="E20" r:id="rId8"/>
    <hyperlink ref="F20" r:id="rId9"/>
    <hyperlink ref="E21" r:id="rId10"/>
    <hyperlink ref="F21" r:id="rId11"/>
  </hyperlinks>
  <pageMargins left="0" right="0" top="0.79027780000000003" bottom="9.7222230000000003E-3" header="0.3" footer="0.3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N19"/>
  <sheetViews>
    <sheetView workbookViewId="0">
      <selection activeCell="D3" sqref="D3:N3"/>
    </sheetView>
  </sheetViews>
  <sheetFormatPr defaultRowHeight="15"/>
  <cols>
    <col min="1" max="1" width="6.85546875" style="1" customWidth="1"/>
    <col min="2" max="2" width="29" style="1" customWidth="1"/>
    <col min="3" max="3" width="27.85546875" style="1" customWidth="1"/>
    <col min="4" max="4" width="29.140625" style="1" customWidth="1"/>
    <col min="5" max="5" width="13.7109375" style="1" customWidth="1"/>
    <col min="6" max="6" width="8.5703125" style="1" customWidth="1"/>
    <col min="7" max="8" width="12" style="1" customWidth="1"/>
    <col min="9" max="9" width="8.5703125" style="1" customWidth="1"/>
    <col min="10" max="10" width="12" style="1" customWidth="1"/>
    <col min="11" max="11" width="17.140625" style="1" customWidth="1"/>
    <col min="12" max="12" width="8.5703125" style="1" customWidth="1"/>
    <col min="13" max="13" width="10.28515625" style="1" customWidth="1"/>
    <col min="14" max="14" width="15.42578125" style="1" customWidth="1"/>
  </cols>
  <sheetData>
    <row r="1" spans="1:14" ht="18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8" customHeight="1">
      <c r="A3" s="43" t="s">
        <v>72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8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8" customHeight="1">
      <c r="A5" s="48" t="s">
        <v>73</v>
      </c>
      <c r="B5" s="48"/>
      <c r="C5" s="49" t="s">
        <v>74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2.25" customHeight="1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ht="63" customHeight="1">
      <c r="A7" s="8" t="s">
        <v>2</v>
      </c>
      <c r="B7" s="8" t="s">
        <v>75</v>
      </c>
      <c r="C7" s="8" t="s">
        <v>76</v>
      </c>
      <c r="D7" s="9" t="s">
        <v>77</v>
      </c>
      <c r="E7" s="8" t="s">
        <v>78</v>
      </c>
      <c r="F7" s="8" t="s">
        <v>79</v>
      </c>
      <c r="G7" s="8" t="s">
        <v>80</v>
      </c>
      <c r="H7" s="8" t="s">
        <v>81</v>
      </c>
      <c r="I7" s="8" t="s">
        <v>82</v>
      </c>
      <c r="J7" s="8" t="s">
        <v>83</v>
      </c>
      <c r="K7" s="8" t="s">
        <v>84</v>
      </c>
      <c r="L7" s="8" t="s">
        <v>85</v>
      </c>
      <c r="M7" s="8" t="s">
        <v>86</v>
      </c>
      <c r="N7" s="8" t="s">
        <v>87</v>
      </c>
    </row>
    <row r="8" spans="1:14" ht="13.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</row>
    <row r="9" spans="1:14" ht="21.75" customHeight="1">
      <c r="A9" s="4">
        <v>1</v>
      </c>
      <c r="B9" s="17"/>
      <c r="C9" s="17"/>
      <c r="D9" s="17"/>
      <c r="E9" s="17"/>
      <c r="F9" s="6"/>
      <c r="G9" s="6"/>
      <c r="H9" s="18"/>
      <c r="I9" s="17"/>
      <c r="J9" s="17"/>
      <c r="K9" s="17"/>
      <c r="L9" s="17"/>
      <c r="M9" s="18"/>
      <c r="N9" s="6">
        <v>0</v>
      </c>
    </row>
    <row r="10" spans="1:14" ht="18" customHeight="1">
      <c r="A10" s="45" t="s">
        <v>88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9">
        <f>ROUND(MAX(N9),2)</f>
        <v>0</v>
      </c>
    </row>
    <row r="11" spans="1:14" ht="18" customHeight="1">
      <c r="A11" s="45" t="s">
        <v>89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19">
        <f>ROUND(MIN(N9),2)</f>
        <v>0</v>
      </c>
    </row>
    <row r="12" spans="1:14" ht="18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ht="18" customHeight="1">
      <c r="A13" s="48" t="s">
        <v>73</v>
      </c>
      <c r="B13" s="48"/>
      <c r="C13" s="49" t="s">
        <v>74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2.25" customHeight="1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 ht="63" customHeight="1">
      <c r="A15" s="8" t="s">
        <v>2</v>
      </c>
      <c r="B15" s="8" t="s">
        <v>75</v>
      </c>
      <c r="C15" s="8" t="s">
        <v>76</v>
      </c>
      <c r="D15" s="9" t="s">
        <v>77</v>
      </c>
      <c r="E15" s="8" t="s">
        <v>78</v>
      </c>
      <c r="F15" s="8" t="s">
        <v>79</v>
      </c>
      <c r="G15" s="8" t="s">
        <v>80</v>
      </c>
      <c r="H15" s="8" t="s">
        <v>81</v>
      </c>
      <c r="I15" s="8" t="s">
        <v>82</v>
      </c>
      <c r="J15" s="8" t="s">
        <v>83</v>
      </c>
      <c r="K15" s="8" t="s">
        <v>84</v>
      </c>
      <c r="L15" s="8" t="s">
        <v>85</v>
      </c>
      <c r="M15" s="8" t="s">
        <v>86</v>
      </c>
      <c r="N15" s="8" t="s">
        <v>87</v>
      </c>
    </row>
    <row r="16" spans="1:14" ht="13.5" customHeight="1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>
        <v>11</v>
      </c>
      <c r="L16" s="9">
        <v>12</v>
      </c>
      <c r="M16" s="9">
        <v>13</v>
      </c>
      <c r="N16" s="9">
        <v>14</v>
      </c>
    </row>
    <row r="17" spans="1:14" ht="21.75" customHeight="1">
      <c r="A17" s="4">
        <v>1</v>
      </c>
      <c r="B17" s="17"/>
      <c r="C17" s="17"/>
      <c r="D17" s="17"/>
      <c r="E17" s="17"/>
      <c r="F17" s="6"/>
      <c r="G17" s="6"/>
      <c r="H17" s="18"/>
      <c r="I17" s="17"/>
      <c r="J17" s="17"/>
      <c r="K17" s="17"/>
      <c r="L17" s="17"/>
      <c r="M17" s="18"/>
      <c r="N17" s="6">
        <v>0</v>
      </c>
    </row>
    <row r="18" spans="1:14" ht="18" customHeight="1">
      <c r="A18" s="45" t="s">
        <v>88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9">
        <f>ROUND(MAX(N17),2)</f>
        <v>0</v>
      </c>
    </row>
    <row r="19" spans="1:14" ht="18" customHeight="1">
      <c r="A19" s="45" t="s">
        <v>89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9">
        <f>ROUND(MIN(N17),2)</f>
        <v>0</v>
      </c>
    </row>
  </sheetData>
  <mergeCells count="14">
    <mergeCell ref="A13:B13"/>
    <mergeCell ref="C13:N14"/>
    <mergeCell ref="A18:M18"/>
    <mergeCell ref="A19:M19"/>
    <mergeCell ref="A5:B5"/>
    <mergeCell ref="C5:N6"/>
    <mergeCell ref="A10:M10"/>
    <mergeCell ref="A11:M11"/>
    <mergeCell ref="A12:N12"/>
    <mergeCell ref="A1:N1"/>
    <mergeCell ref="A2:N2"/>
    <mergeCell ref="A3:C3"/>
    <mergeCell ref="D3:N3"/>
    <mergeCell ref="A4:N4"/>
  </mergeCells>
  <pageMargins left="0" right="0" top="0.75" bottom="0.29027779999999997" header="0.3" footer="0.3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P13"/>
  <sheetViews>
    <sheetView workbookViewId="0">
      <selection activeCell="C3" sqref="C3:P3"/>
    </sheetView>
  </sheetViews>
  <sheetFormatPr defaultRowHeight="15"/>
  <cols>
    <col min="1" max="1" width="7.140625" style="1" customWidth="1"/>
    <col min="2" max="2" width="43.28515625" style="1" customWidth="1"/>
    <col min="3" max="3" width="19.140625" style="1" customWidth="1"/>
    <col min="4" max="4" width="15.28515625" style="1" customWidth="1"/>
    <col min="5" max="5" width="43.28515625" style="1" customWidth="1"/>
    <col min="6" max="6" width="19.140625" style="1" customWidth="1"/>
    <col min="7" max="7" width="15.140625" style="1" customWidth="1"/>
    <col min="8" max="8" width="20.85546875" style="1" customWidth="1"/>
    <col min="9" max="9" width="20" style="1" customWidth="1"/>
    <col min="10" max="11" width="12.7109375" style="1" customWidth="1"/>
    <col min="12" max="12" width="18.42578125" style="1" customWidth="1"/>
    <col min="13" max="13" width="18.5703125" style="1" customWidth="1"/>
    <col min="14" max="15" width="12.7109375" style="1" customWidth="1"/>
    <col min="16" max="16" width="15.28515625" style="1" customWidth="1"/>
  </cols>
  <sheetData>
    <row r="1" spans="1:16" ht="18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9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8.75" customHeight="1">
      <c r="A3" s="43" t="s">
        <v>90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38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47.25" customHeight="1">
      <c r="A5" s="50" t="s">
        <v>2</v>
      </c>
      <c r="B5" s="50" t="s">
        <v>3</v>
      </c>
      <c r="C5" s="50"/>
      <c r="D5" s="50"/>
      <c r="E5" s="50" t="s">
        <v>4</v>
      </c>
      <c r="F5" s="50" t="s">
        <v>8</v>
      </c>
      <c r="G5" s="50" t="s">
        <v>9</v>
      </c>
      <c r="H5" s="50" t="s">
        <v>47</v>
      </c>
      <c r="I5" s="50" t="s">
        <v>48</v>
      </c>
      <c r="J5" s="50" t="s">
        <v>49</v>
      </c>
      <c r="K5" s="50" t="s">
        <v>50</v>
      </c>
      <c r="L5" s="50" t="s">
        <v>51</v>
      </c>
      <c r="M5" s="50" t="s">
        <v>5</v>
      </c>
      <c r="N5" s="50" t="s">
        <v>52</v>
      </c>
      <c r="O5" s="50" t="s">
        <v>53</v>
      </c>
      <c r="P5" s="50" t="s">
        <v>54</v>
      </c>
    </row>
    <row r="6" spans="1:16" ht="36" customHeight="1">
      <c r="A6" s="50"/>
      <c r="B6" s="8" t="s">
        <v>19</v>
      </c>
      <c r="C6" s="8" t="s">
        <v>20</v>
      </c>
      <c r="D6" s="8" t="s">
        <v>21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ht="15.75" customHeigh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</row>
    <row r="8" spans="1:16" ht="51.75" customHeight="1">
      <c r="A8" s="10">
        <v>1</v>
      </c>
      <c r="B8" s="11" t="s">
        <v>28</v>
      </c>
      <c r="C8" s="11" t="s">
        <v>29</v>
      </c>
      <c r="D8" s="11" t="s">
        <v>30</v>
      </c>
      <c r="E8" s="11" t="s">
        <v>31</v>
      </c>
      <c r="F8" s="11"/>
      <c r="G8" s="11" t="s">
        <v>57</v>
      </c>
      <c r="H8" s="12" t="s">
        <v>91</v>
      </c>
      <c r="I8" s="12"/>
      <c r="J8" s="11"/>
      <c r="K8" s="13">
        <v>1</v>
      </c>
      <c r="L8" s="13">
        <v>354.55</v>
      </c>
      <c r="M8" s="11"/>
      <c r="N8" s="11" t="s">
        <v>36</v>
      </c>
      <c r="O8" s="13">
        <v>25</v>
      </c>
      <c r="P8" s="13">
        <v>14.18</v>
      </c>
    </row>
    <row r="9" spans="1:16" ht="38.2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48" customHeight="1">
      <c r="A10" s="50" t="s">
        <v>2</v>
      </c>
      <c r="B10" s="50" t="s">
        <v>3</v>
      </c>
      <c r="C10" s="50"/>
      <c r="D10" s="50"/>
      <c r="E10" s="50" t="s">
        <v>4</v>
      </c>
      <c r="F10" s="50" t="s">
        <v>8</v>
      </c>
      <c r="G10" s="50" t="s">
        <v>9</v>
      </c>
      <c r="H10" s="50" t="s">
        <v>47</v>
      </c>
      <c r="I10" s="50" t="s">
        <v>48</v>
      </c>
      <c r="J10" s="50" t="s">
        <v>49</v>
      </c>
      <c r="K10" s="50" t="s">
        <v>50</v>
      </c>
      <c r="L10" s="50" t="s">
        <v>51</v>
      </c>
      <c r="M10" s="50" t="s">
        <v>5</v>
      </c>
      <c r="N10" s="50" t="s">
        <v>52</v>
      </c>
      <c r="O10" s="50" t="s">
        <v>53</v>
      </c>
      <c r="P10" s="50" t="s">
        <v>54</v>
      </c>
    </row>
    <row r="11" spans="1:16" ht="35.25" customHeight="1">
      <c r="A11" s="50"/>
      <c r="B11" s="8" t="s">
        <v>19</v>
      </c>
      <c r="C11" s="8" t="s">
        <v>20</v>
      </c>
      <c r="D11" s="8" t="s">
        <v>21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ht="16.5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</row>
    <row r="13" spans="1:16" ht="51.75" customHeight="1">
      <c r="A13" s="10">
        <v>1</v>
      </c>
      <c r="B13" s="11" t="s">
        <v>28</v>
      </c>
      <c r="C13" s="11" t="s">
        <v>29</v>
      </c>
      <c r="D13" s="11" t="s">
        <v>30</v>
      </c>
      <c r="E13" s="11" t="s">
        <v>31</v>
      </c>
      <c r="F13" s="11"/>
      <c r="G13" s="11" t="s">
        <v>57</v>
      </c>
      <c r="H13" s="12" t="s">
        <v>91</v>
      </c>
      <c r="I13" s="12"/>
      <c r="J13" s="11"/>
      <c r="K13" s="13">
        <v>1</v>
      </c>
      <c r="L13" s="13">
        <v>37.549999999999997</v>
      </c>
      <c r="M13" s="11"/>
      <c r="N13" s="11" t="s">
        <v>36</v>
      </c>
      <c r="O13" s="13">
        <v>20</v>
      </c>
      <c r="P13" s="13">
        <v>1.88</v>
      </c>
    </row>
  </sheetData>
  <mergeCells count="34">
    <mergeCell ref="M10:M11"/>
    <mergeCell ref="N10:N11"/>
    <mergeCell ref="O10:O11"/>
    <mergeCell ref="P10:P11"/>
    <mergeCell ref="H10:H11"/>
    <mergeCell ref="I10:I11"/>
    <mergeCell ref="J10:J11"/>
    <mergeCell ref="K10:K11"/>
    <mergeCell ref="L10:L11"/>
    <mergeCell ref="A10:A11"/>
    <mergeCell ref="B10:D10"/>
    <mergeCell ref="E10:E11"/>
    <mergeCell ref="F10:F11"/>
    <mergeCell ref="G10:G11"/>
    <mergeCell ref="M5:M6"/>
    <mergeCell ref="N5:N6"/>
    <mergeCell ref="O5:O6"/>
    <mergeCell ref="P5:P6"/>
    <mergeCell ref="A9:P9"/>
    <mergeCell ref="H5:H6"/>
    <mergeCell ref="I5:I6"/>
    <mergeCell ref="J5:J6"/>
    <mergeCell ref="K5:K6"/>
    <mergeCell ref="L5:L6"/>
    <mergeCell ref="A5:A6"/>
    <mergeCell ref="B5:D5"/>
    <mergeCell ref="E5:E6"/>
    <mergeCell ref="F5:F6"/>
    <mergeCell ref="G5:G6"/>
    <mergeCell ref="A1:P1"/>
    <mergeCell ref="A2:P2"/>
    <mergeCell ref="A3:B3"/>
    <mergeCell ref="C3:P3"/>
    <mergeCell ref="A4:P4"/>
  </mergeCells>
  <hyperlinks>
    <hyperlink ref="H8" r:id="rId1"/>
    <hyperlink ref="H13" r:id="rId2"/>
  </hyperlinks>
  <pageMargins left="0" right="0" top="0.79027780000000003" bottom="0" header="0.3" footer="0.3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O20"/>
  <sheetViews>
    <sheetView tabSelected="1" workbookViewId="0">
      <selection activeCell="D3" sqref="D3:AO3"/>
    </sheetView>
  </sheetViews>
  <sheetFormatPr defaultRowHeight="15"/>
  <cols>
    <col min="1" max="1" width="6.85546875" style="1" customWidth="1"/>
    <col min="2" max="2" width="29" style="1" customWidth="1"/>
    <col min="3" max="3" width="29.140625" style="1" customWidth="1"/>
    <col min="4" max="4" width="13.85546875" style="1" customWidth="1"/>
    <col min="5" max="5" width="27.7109375" style="1" customWidth="1"/>
    <col min="6" max="13" width="11.140625" style="1" customWidth="1"/>
    <col min="14" max="14" width="30.42578125" style="1" customWidth="1"/>
    <col min="15" max="15" width="11.140625" style="1" customWidth="1"/>
    <col min="16" max="16" width="23.5703125" style="1" customWidth="1"/>
    <col min="17" max="18" width="8.5703125" style="1" customWidth="1"/>
    <col min="19" max="20" width="11.140625" style="1" customWidth="1"/>
    <col min="21" max="21" width="11.85546875" style="1" customWidth="1"/>
    <col min="22" max="22" width="19" style="1" customWidth="1"/>
    <col min="23" max="34" width="11.140625" style="1" customWidth="1"/>
    <col min="35" max="35" width="33.140625" style="1" customWidth="1"/>
    <col min="36" max="37" width="11.140625" style="1" customWidth="1"/>
    <col min="38" max="41" width="13.7109375" style="1" customWidth="1"/>
  </cols>
  <sheetData>
    <row r="1" spans="1:41" ht="18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18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ht="18" customHeight="1">
      <c r="A3" s="43" t="s">
        <v>92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ht="38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ht="20.25" customHeight="1">
      <c r="A5" s="50" t="s">
        <v>2</v>
      </c>
      <c r="B5" s="50" t="s">
        <v>75</v>
      </c>
      <c r="C5" s="50" t="s">
        <v>93</v>
      </c>
      <c r="D5" s="50" t="s">
        <v>94</v>
      </c>
      <c r="E5" s="50" t="s">
        <v>95</v>
      </c>
      <c r="F5" s="50" t="s">
        <v>96</v>
      </c>
      <c r="G5" s="50"/>
      <c r="H5" s="50"/>
      <c r="I5" s="50"/>
      <c r="J5" s="50"/>
      <c r="K5" s="50" t="s">
        <v>97</v>
      </c>
      <c r="L5" s="50"/>
      <c r="M5" s="50"/>
      <c r="N5" s="50" t="s">
        <v>98</v>
      </c>
      <c r="O5" s="50" t="s">
        <v>85</v>
      </c>
      <c r="P5" s="50"/>
      <c r="Q5" s="50" t="s">
        <v>6</v>
      </c>
      <c r="R5" s="50" t="s">
        <v>7</v>
      </c>
      <c r="S5" s="50" t="s">
        <v>99</v>
      </c>
      <c r="T5" s="50"/>
      <c r="U5" s="50" t="s">
        <v>100</v>
      </c>
      <c r="V5" s="50" t="s">
        <v>101</v>
      </c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 t="s">
        <v>102</v>
      </c>
      <c r="AJ5" s="50" t="s">
        <v>103</v>
      </c>
      <c r="AK5" s="50" t="s">
        <v>54</v>
      </c>
      <c r="AL5" s="50" t="s">
        <v>104</v>
      </c>
      <c r="AM5" s="50" t="s">
        <v>105</v>
      </c>
      <c r="AN5" s="50" t="s">
        <v>106</v>
      </c>
      <c r="AO5" s="50" t="s">
        <v>107</v>
      </c>
    </row>
    <row r="6" spans="1:41" ht="18" customHeight="1">
      <c r="A6" s="50"/>
      <c r="B6" s="50"/>
      <c r="C6" s="50"/>
      <c r="D6" s="50"/>
      <c r="E6" s="50"/>
      <c r="F6" s="50" t="s">
        <v>22</v>
      </c>
      <c r="G6" s="50" t="s">
        <v>108</v>
      </c>
      <c r="H6" s="50"/>
      <c r="I6" s="50"/>
      <c r="J6" s="50" t="s">
        <v>109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 t="s">
        <v>110</v>
      </c>
      <c r="W6" s="50" t="s">
        <v>111</v>
      </c>
      <c r="X6" s="50"/>
      <c r="Y6" s="50" t="s">
        <v>112</v>
      </c>
      <c r="Z6" s="50" t="s">
        <v>113</v>
      </c>
      <c r="AA6" s="50"/>
      <c r="AB6" s="50" t="s">
        <v>114</v>
      </c>
      <c r="AC6" s="50" t="s">
        <v>115</v>
      </c>
      <c r="AD6" s="50"/>
      <c r="AE6" s="50" t="s">
        <v>116</v>
      </c>
      <c r="AF6" s="50" t="s">
        <v>117</v>
      </c>
      <c r="AG6" s="50"/>
      <c r="AH6" s="50" t="s">
        <v>118</v>
      </c>
      <c r="AI6" s="50"/>
      <c r="AJ6" s="50"/>
      <c r="AK6" s="50"/>
      <c r="AL6" s="50"/>
      <c r="AM6" s="50"/>
      <c r="AN6" s="50"/>
      <c r="AO6" s="50"/>
    </row>
    <row r="7" spans="1:41" ht="45" customHeight="1">
      <c r="A7" s="50"/>
      <c r="B7" s="50"/>
      <c r="C7" s="50"/>
      <c r="D7" s="50"/>
      <c r="E7" s="50"/>
      <c r="F7" s="50"/>
      <c r="G7" s="8" t="s">
        <v>19</v>
      </c>
      <c r="H7" s="8" t="s">
        <v>119</v>
      </c>
      <c r="I7" s="8" t="s">
        <v>120</v>
      </c>
      <c r="J7" s="50"/>
      <c r="K7" s="8" t="s">
        <v>19</v>
      </c>
      <c r="L7" s="8" t="s">
        <v>119</v>
      </c>
      <c r="M7" s="8" t="s">
        <v>120</v>
      </c>
      <c r="N7" s="50"/>
      <c r="O7" s="8" t="s">
        <v>121</v>
      </c>
      <c r="P7" s="8" t="s">
        <v>19</v>
      </c>
      <c r="Q7" s="50"/>
      <c r="R7" s="50"/>
      <c r="S7" s="8" t="s">
        <v>122</v>
      </c>
      <c r="T7" s="8" t="s">
        <v>123</v>
      </c>
      <c r="U7" s="50"/>
      <c r="V7" s="50"/>
      <c r="W7" s="8" t="s">
        <v>122</v>
      </c>
      <c r="X7" s="8" t="s">
        <v>123</v>
      </c>
      <c r="Y7" s="50"/>
      <c r="Z7" s="8" t="s">
        <v>124</v>
      </c>
      <c r="AA7" s="8" t="s">
        <v>125</v>
      </c>
      <c r="AB7" s="50"/>
      <c r="AC7" s="8" t="s">
        <v>124</v>
      </c>
      <c r="AD7" s="8" t="s">
        <v>125</v>
      </c>
      <c r="AE7" s="50"/>
      <c r="AF7" s="8" t="s">
        <v>124</v>
      </c>
      <c r="AG7" s="8" t="s">
        <v>125</v>
      </c>
      <c r="AH7" s="50"/>
      <c r="AI7" s="50"/>
      <c r="AJ7" s="50"/>
      <c r="AK7" s="50"/>
      <c r="AL7" s="50"/>
      <c r="AM7" s="50"/>
      <c r="AN7" s="50"/>
      <c r="AO7" s="50"/>
    </row>
    <row r="8" spans="1:41" ht="15.7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9">
        <v>29</v>
      </c>
      <c r="AD8" s="9">
        <v>30</v>
      </c>
      <c r="AE8" s="9">
        <v>31</v>
      </c>
      <c r="AF8" s="9">
        <v>32</v>
      </c>
      <c r="AG8" s="9">
        <v>33</v>
      </c>
      <c r="AH8" s="9">
        <v>34</v>
      </c>
      <c r="AI8" s="9">
        <v>35</v>
      </c>
      <c r="AJ8" s="9">
        <v>36</v>
      </c>
      <c r="AK8" s="9">
        <v>37</v>
      </c>
      <c r="AL8" s="9">
        <v>38</v>
      </c>
      <c r="AM8" s="9">
        <v>39</v>
      </c>
      <c r="AN8" s="9">
        <v>40</v>
      </c>
      <c r="AO8" s="9">
        <v>41</v>
      </c>
    </row>
    <row r="9" spans="1:41" ht="18" customHeight="1">
      <c r="A9" s="20"/>
      <c r="B9" s="21"/>
      <c r="C9" s="21"/>
      <c r="D9" s="21"/>
      <c r="E9" s="21"/>
      <c r="F9" s="2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3"/>
      <c r="T9" s="23"/>
      <c r="U9" s="23"/>
      <c r="V9" s="21"/>
      <c r="W9" s="23"/>
      <c r="X9" s="23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1"/>
      <c r="AJ9" s="24"/>
      <c r="AK9" s="25"/>
      <c r="AL9" s="25"/>
      <c r="AM9" s="25"/>
      <c r="AN9" s="24"/>
      <c r="AO9" s="25"/>
    </row>
    <row r="10" spans="1:41" ht="28.5" customHeight="1">
      <c r="A10" s="51" t="s">
        <v>126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ht="52.5" customHeight="1">
      <c r="A11" s="20">
        <v>2</v>
      </c>
      <c r="B11" s="21" t="s">
        <v>127</v>
      </c>
      <c r="C11" s="21" t="s">
        <v>32</v>
      </c>
      <c r="D11" s="21" t="s">
        <v>128</v>
      </c>
      <c r="E11" s="21" t="s">
        <v>129</v>
      </c>
      <c r="F11" s="22">
        <v>500</v>
      </c>
      <c r="G11" s="21" t="s">
        <v>130</v>
      </c>
      <c r="H11" s="21" t="s">
        <v>131</v>
      </c>
      <c r="I11" s="21" t="s">
        <v>132</v>
      </c>
      <c r="J11" s="21" t="s">
        <v>133</v>
      </c>
      <c r="K11" s="21" t="s">
        <v>37</v>
      </c>
      <c r="L11" s="21" t="s">
        <v>134</v>
      </c>
      <c r="M11" s="21" t="s">
        <v>38</v>
      </c>
      <c r="N11" s="21" t="s">
        <v>135</v>
      </c>
      <c r="O11" s="21" t="s">
        <v>136</v>
      </c>
      <c r="P11" s="21" t="s">
        <v>137</v>
      </c>
      <c r="Q11" s="21" t="s">
        <v>33</v>
      </c>
      <c r="R11" s="21" t="s">
        <v>33</v>
      </c>
      <c r="S11" s="26">
        <v>42878</v>
      </c>
      <c r="T11" s="23"/>
      <c r="U11" s="26">
        <v>43562</v>
      </c>
      <c r="V11" s="21" t="s">
        <v>138</v>
      </c>
      <c r="W11" s="26">
        <v>43556</v>
      </c>
      <c r="X11" s="26">
        <v>43646</v>
      </c>
      <c r="Y11" s="22">
        <v>1.9550000000000001</v>
      </c>
      <c r="Z11" s="22">
        <v>0</v>
      </c>
      <c r="AA11" s="22" t="s">
        <v>139</v>
      </c>
      <c r="AB11" s="22">
        <v>1.5960000000000001</v>
      </c>
      <c r="AC11" s="22">
        <v>4000</v>
      </c>
      <c r="AD11" s="22" t="s">
        <v>140</v>
      </c>
      <c r="AE11" s="22"/>
      <c r="AF11" s="22"/>
      <c r="AG11" s="22"/>
      <c r="AH11" s="22">
        <v>0.6</v>
      </c>
      <c r="AI11" s="21"/>
      <c r="AJ11" s="21"/>
      <c r="AK11" s="21"/>
      <c r="AL11" s="21"/>
      <c r="AM11" s="21"/>
      <c r="AN11" s="21"/>
      <c r="AO11" s="21"/>
    </row>
    <row r="12" spans="1:41" ht="51.75" customHeight="1">
      <c r="A12" s="20">
        <v>3</v>
      </c>
      <c r="B12" s="21" t="s">
        <v>127</v>
      </c>
      <c r="C12" s="21" t="s">
        <v>141</v>
      </c>
      <c r="D12" s="21" t="s">
        <v>128</v>
      </c>
      <c r="E12" s="21" t="s">
        <v>129</v>
      </c>
      <c r="F12" s="22">
        <v>250</v>
      </c>
      <c r="G12" s="21" t="s">
        <v>130</v>
      </c>
      <c r="H12" s="21" t="s">
        <v>131</v>
      </c>
      <c r="I12" s="21" t="s">
        <v>132</v>
      </c>
      <c r="J12" s="21" t="s">
        <v>142</v>
      </c>
      <c r="K12" s="21" t="s">
        <v>37</v>
      </c>
      <c r="L12" s="21" t="s">
        <v>134</v>
      </c>
      <c r="M12" s="21" t="s">
        <v>38</v>
      </c>
      <c r="N12" s="21" t="s">
        <v>135</v>
      </c>
      <c r="O12" s="21" t="s">
        <v>143</v>
      </c>
      <c r="P12" s="21" t="s">
        <v>144</v>
      </c>
      <c r="Q12" s="21" t="s">
        <v>33</v>
      </c>
      <c r="R12" s="21" t="s">
        <v>33</v>
      </c>
      <c r="S12" s="26">
        <v>42878</v>
      </c>
      <c r="T12" s="23"/>
      <c r="U12" s="26">
        <v>43562</v>
      </c>
      <c r="V12" s="21" t="s">
        <v>138</v>
      </c>
      <c r="W12" s="26">
        <v>43556</v>
      </c>
      <c r="X12" s="26">
        <v>43646</v>
      </c>
      <c r="Y12" s="22">
        <v>1.7829999999999999</v>
      </c>
      <c r="Z12" s="22">
        <v>0</v>
      </c>
      <c r="AA12" s="22" t="s">
        <v>140</v>
      </c>
      <c r="AB12" s="22"/>
      <c r="AC12" s="22"/>
      <c r="AD12" s="22"/>
      <c r="AE12" s="22"/>
      <c r="AF12" s="22"/>
      <c r="AG12" s="22"/>
      <c r="AH12" s="22">
        <v>0.63800000000000001</v>
      </c>
      <c r="AI12" s="21"/>
      <c r="AJ12" s="21"/>
      <c r="AK12" s="21"/>
      <c r="AL12" s="21"/>
      <c r="AM12" s="21"/>
      <c r="AN12" s="21"/>
      <c r="AO12" s="21"/>
    </row>
    <row r="13" spans="1:41" ht="38.2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1:41" ht="20.25" customHeight="1">
      <c r="A14" s="50" t="s">
        <v>2</v>
      </c>
      <c r="B14" s="50" t="s">
        <v>75</v>
      </c>
      <c r="C14" s="50" t="s">
        <v>93</v>
      </c>
      <c r="D14" s="50" t="s">
        <v>94</v>
      </c>
      <c r="E14" s="50" t="s">
        <v>95</v>
      </c>
      <c r="F14" s="50" t="s">
        <v>96</v>
      </c>
      <c r="G14" s="50"/>
      <c r="H14" s="50"/>
      <c r="I14" s="50"/>
      <c r="J14" s="50"/>
      <c r="K14" s="50" t="s">
        <v>97</v>
      </c>
      <c r="L14" s="50"/>
      <c r="M14" s="50"/>
      <c r="N14" s="50" t="s">
        <v>98</v>
      </c>
      <c r="O14" s="50" t="s">
        <v>85</v>
      </c>
      <c r="P14" s="50"/>
      <c r="Q14" s="50" t="s">
        <v>6</v>
      </c>
      <c r="R14" s="50" t="s">
        <v>7</v>
      </c>
      <c r="S14" s="50" t="s">
        <v>99</v>
      </c>
      <c r="T14" s="50"/>
      <c r="U14" s="50" t="s">
        <v>100</v>
      </c>
      <c r="V14" s="50" t="s">
        <v>101</v>
      </c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 t="s">
        <v>102</v>
      </c>
      <c r="AJ14" s="50" t="s">
        <v>103</v>
      </c>
      <c r="AK14" s="50" t="s">
        <v>54</v>
      </c>
      <c r="AL14" s="50" t="s">
        <v>104</v>
      </c>
      <c r="AM14" s="50" t="s">
        <v>105</v>
      </c>
      <c r="AN14" s="50" t="s">
        <v>106</v>
      </c>
      <c r="AO14" s="50" t="s">
        <v>107</v>
      </c>
    </row>
    <row r="15" spans="1:41" ht="18" customHeight="1">
      <c r="A15" s="50"/>
      <c r="B15" s="50"/>
      <c r="C15" s="50"/>
      <c r="D15" s="50"/>
      <c r="E15" s="50"/>
      <c r="F15" s="50" t="s">
        <v>22</v>
      </c>
      <c r="G15" s="50" t="s">
        <v>108</v>
      </c>
      <c r="H15" s="50"/>
      <c r="I15" s="50"/>
      <c r="J15" s="50" t="s">
        <v>109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 t="s">
        <v>110</v>
      </c>
      <c r="W15" s="50" t="s">
        <v>111</v>
      </c>
      <c r="X15" s="50"/>
      <c r="Y15" s="50" t="s">
        <v>112</v>
      </c>
      <c r="Z15" s="50" t="s">
        <v>113</v>
      </c>
      <c r="AA15" s="50"/>
      <c r="AB15" s="50" t="s">
        <v>114</v>
      </c>
      <c r="AC15" s="50" t="s">
        <v>115</v>
      </c>
      <c r="AD15" s="50"/>
      <c r="AE15" s="50" t="s">
        <v>116</v>
      </c>
      <c r="AF15" s="50" t="s">
        <v>117</v>
      </c>
      <c r="AG15" s="50"/>
      <c r="AH15" s="50" t="s">
        <v>118</v>
      </c>
      <c r="AI15" s="50"/>
      <c r="AJ15" s="50"/>
      <c r="AK15" s="50"/>
      <c r="AL15" s="50"/>
      <c r="AM15" s="50"/>
      <c r="AN15" s="50"/>
      <c r="AO15" s="50"/>
    </row>
    <row r="16" spans="1:41" ht="45" customHeight="1">
      <c r="A16" s="50"/>
      <c r="B16" s="50"/>
      <c r="C16" s="50"/>
      <c r="D16" s="50"/>
      <c r="E16" s="50"/>
      <c r="F16" s="50"/>
      <c r="G16" s="8" t="s">
        <v>19</v>
      </c>
      <c r="H16" s="8" t="s">
        <v>119</v>
      </c>
      <c r="I16" s="8" t="s">
        <v>120</v>
      </c>
      <c r="J16" s="50"/>
      <c r="K16" s="8" t="s">
        <v>19</v>
      </c>
      <c r="L16" s="8" t="s">
        <v>119</v>
      </c>
      <c r="M16" s="8" t="s">
        <v>120</v>
      </c>
      <c r="N16" s="50"/>
      <c r="O16" s="8" t="s">
        <v>121</v>
      </c>
      <c r="P16" s="8" t="s">
        <v>19</v>
      </c>
      <c r="Q16" s="50"/>
      <c r="R16" s="50"/>
      <c r="S16" s="8" t="s">
        <v>122</v>
      </c>
      <c r="T16" s="8" t="s">
        <v>123</v>
      </c>
      <c r="U16" s="50"/>
      <c r="V16" s="50"/>
      <c r="W16" s="8" t="s">
        <v>122</v>
      </c>
      <c r="X16" s="8" t="s">
        <v>123</v>
      </c>
      <c r="Y16" s="50"/>
      <c r="Z16" s="8" t="s">
        <v>124</v>
      </c>
      <c r="AA16" s="8" t="s">
        <v>125</v>
      </c>
      <c r="AB16" s="50"/>
      <c r="AC16" s="8" t="s">
        <v>124</v>
      </c>
      <c r="AD16" s="8" t="s">
        <v>125</v>
      </c>
      <c r="AE16" s="50"/>
      <c r="AF16" s="8" t="s">
        <v>124</v>
      </c>
      <c r="AG16" s="8" t="s">
        <v>125</v>
      </c>
      <c r="AH16" s="50"/>
      <c r="AI16" s="50"/>
      <c r="AJ16" s="50"/>
      <c r="AK16" s="50"/>
      <c r="AL16" s="50"/>
      <c r="AM16" s="50"/>
      <c r="AN16" s="50"/>
      <c r="AO16" s="50"/>
    </row>
    <row r="17" spans="1:41" ht="15.75" customHeight="1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  <c r="O17" s="9">
        <v>15</v>
      </c>
      <c r="P17" s="9">
        <v>16</v>
      </c>
      <c r="Q17" s="9">
        <v>17</v>
      </c>
      <c r="R17" s="9">
        <v>18</v>
      </c>
      <c r="S17" s="9">
        <v>19</v>
      </c>
      <c r="T17" s="9">
        <v>20</v>
      </c>
      <c r="U17" s="9">
        <v>21</v>
      </c>
      <c r="V17" s="9">
        <v>22</v>
      </c>
      <c r="W17" s="9">
        <v>23</v>
      </c>
      <c r="X17" s="9">
        <v>24</v>
      </c>
      <c r="Y17" s="9">
        <v>25</v>
      </c>
      <c r="Z17" s="9">
        <v>26</v>
      </c>
      <c r="AA17" s="9">
        <v>27</v>
      </c>
      <c r="AB17" s="9">
        <v>28</v>
      </c>
      <c r="AC17" s="9">
        <v>29</v>
      </c>
      <c r="AD17" s="9">
        <v>30</v>
      </c>
      <c r="AE17" s="9">
        <v>31</v>
      </c>
      <c r="AF17" s="9">
        <v>32</v>
      </c>
      <c r="AG17" s="9">
        <v>33</v>
      </c>
      <c r="AH17" s="9">
        <v>34</v>
      </c>
      <c r="AI17" s="9">
        <v>35</v>
      </c>
      <c r="AJ17" s="9">
        <v>36</v>
      </c>
      <c r="AK17" s="9">
        <v>37</v>
      </c>
      <c r="AL17" s="9">
        <v>38</v>
      </c>
      <c r="AM17" s="9">
        <v>39</v>
      </c>
      <c r="AN17" s="9">
        <v>40</v>
      </c>
      <c r="AO17" s="9">
        <v>41</v>
      </c>
    </row>
    <row r="18" spans="1:41" ht="66.75" customHeight="1">
      <c r="A18" s="27">
        <v>1</v>
      </c>
      <c r="B18" s="28" t="s">
        <v>127</v>
      </c>
      <c r="C18" s="28" t="s">
        <v>32</v>
      </c>
      <c r="D18" s="28" t="s">
        <v>128</v>
      </c>
      <c r="E18" s="28" t="s">
        <v>129</v>
      </c>
      <c r="F18" s="29">
        <v>500</v>
      </c>
      <c r="G18" s="28" t="s">
        <v>130</v>
      </c>
      <c r="H18" s="28" t="s">
        <v>131</v>
      </c>
      <c r="I18" s="28" t="s">
        <v>132</v>
      </c>
      <c r="J18" s="28" t="s">
        <v>133</v>
      </c>
      <c r="K18" s="28" t="s">
        <v>37</v>
      </c>
      <c r="L18" s="28" t="s">
        <v>134</v>
      </c>
      <c r="M18" s="28" t="s">
        <v>38</v>
      </c>
      <c r="N18" s="28" t="s">
        <v>135</v>
      </c>
      <c r="O18" s="28" t="s">
        <v>136</v>
      </c>
      <c r="P18" s="28" t="s">
        <v>137</v>
      </c>
      <c r="Q18" s="28" t="s">
        <v>33</v>
      </c>
      <c r="R18" s="28" t="s">
        <v>33</v>
      </c>
      <c r="S18" s="30">
        <v>42878</v>
      </c>
      <c r="T18" s="31"/>
      <c r="U18" s="30">
        <v>43562</v>
      </c>
      <c r="V18" s="28" t="s">
        <v>138</v>
      </c>
      <c r="W18" s="30">
        <v>43556</v>
      </c>
      <c r="X18" s="30">
        <v>43646</v>
      </c>
      <c r="Y18" s="32">
        <v>1.9550000000000001</v>
      </c>
      <c r="Z18" s="29">
        <v>0</v>
      </c>
      <c r="AA18" s="29" t="s">
        <v>139</v>
      </c>
      <c r="AB18" s="29">
        <v>1.5960000000000001</v>
      </c>
      <c r="AC18" s="29">
        <v>4000</v>
      </c>
      <c r="AD18" s="29" t="s">
        <v>140</v>
      </c>
      <c r="AE18" s="29"/>
      <c r="AF18" s="29"/>
      <c r="AG18" s="29"/>
      <c r="AH18" s="29">
        <v>0.6</v>
      </c>
      <c r="AI18" s="28"/>
      <c r="AJ18" s="32">
        <v>1</v>
      </c>
      <c r="AK18" s="33">
        <f>Y18*AJ18</f>
        <v>1.9550000000000001</v>
      </c>
      <c r="AL18" s="33">
        <f>Y18+AH18</f>
        <v>2.5550000000000002</v>
      </c>
      <c r="AM18" s="33">
        <f>MIN(AL18+AH18,'Реестр пред. отп. цен на ЖНВЛП'!N10)</f>
        <v>0</v>
      </c>
      <c r="AN18" s="32">
        <f>(Y18+AH18)*AJ18</f>
        <v>2.5550000000000002</v>
      </c>
      <c r="AO18" s="33">
        <f>(MIN(AL18+AH18,'Реестр пред. отп. цен на ЖНВЛП'!N10))*AJ18</f>
        <v>0</v>
      </c>
    </row>
    <row r="19" spans="1:41" ht="28.5" customHeight="1">
      <c r="A19" s="51" t="s">
        <v>126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1:41" ht="51.75" customHeight="1">
      <c r="A20" s="20">
        <v>2</v>
      </c>
      <c r="B20" s="21" t="s">
        <v>127</v>
      </c>
      <c r="C20" s="21" t="s">
        <v>141</v>
      </c>
      <c r="D20" s="21" t="s">
        <v>128</v>
      </c>
      <c r="E20" s="21" t="s">
        <v>129</v>
      </c>
      <c r="F20" s="22">
        <v>250</v>
      </c>
      <c r="G20" s="21" t="s">
        <v>130</v>
      </c>
      <c r="H20" s="21" t="s">
        <v>131</v>
      </c>
      <c r="I20" s="21" t="s">
        <v>132</v>
      </c>
      <c r="J20" s="21" t="s">
        <v>142</v>
      </c>
      <c r="K20" s="21" t="s">
        <v>37</v>
      </c>
      <c r="L20" s="21" t="s">
        <v>134</v>
      </c>
      <c r="M20" s="21" t="s">
        <v>38</v>
      </c>
      <c r="N20" s="21" t="s">
        <v>135</v>
      </c>
      <c r="O20" s="21" t="s">
        <v>143</v>
      </c>
      <c r="P20" s="21" t="s">
        <v>144</v>
      </c>
      <c r="Q20" s="21" t="s">
        <v>33</v>
      </c>
      <c r="R20" s="21" t="s">
        <v>33</v>
      </c>
      <c r="S20" s="26">
        <v>42878</v>
      </c>
      <c r="T20" s="23"/>
      <c r="U20" s="26">
        <v>43562</v>
      </c>
      <c r="V20" s="21" t="s">
        <v>138</v>
      </c>
      <c r="W20" s="26">
        <v>43556</v>
      </c>
      <c r="X20" s="26">
        <v>43646</v>
      </c>
      <c r="Y20" s="22">
        <v>1.7829999999999999</v>
      </c>
      <c r="Z20" s="22">
        <v>0</v>
      </c>
      <c r="AA20" s="22" t="s">
        <v>140</v>
      </c>
      <c r="AB20" s="22"/>
      <c r="AC20" s="22"/>
      <c r="AD20" s="22"/>
      <c r="AE20" s="22"/>
      <c r="AF20" s="22"/>
      <c r="AG20" s="22"/>
      <c r="AH20" s="22">
        <v>0.63800000000000001</v>
      </c>
      <c r="AI20" s="21"/>
      <c r="AJ20" s="21"/>
      <c r="AK20" s="21"/>
      <c r="AL20" s="21"/>
      <c r="AM20" s="21"/>
      <c r="AN20" s="21"/>
      <c r="AO20" s="21"/>
    </row>
  </sheetData>
  <mergeCells count="74">
    <mergeCell ref="A19:AO19"/>
    <mergeCell ref="AN14:AN16"/>
    <mergeCell ref="AO14:AO16"/>
    <mergeCell ref="F15:F16"/>
    <mergeCell ref="G15:I15"/>
    <mergeCell ref="J15:J16"/>
    <mergeCell ref="V15:V16"/>
    <mergeCell ref="W15:X15"/>
    <mergeCell ref="Y15:Y16"/>
    <mergeCell ref="Z15:AA15"/>
    <mergeCell ref="AB15:AB16"/>
    <mergeCell ref="AC15:AD15"/>
    <mergeCell ref="AE15:AE16"/>
    <mergeCell ref="AF15:AG15"/>
    <mergeCell ref="AH15:AH16"/>
    <mergeCell ref="AI14:AI16"/>
    <mergeCell ref="AJ14:AJ16"/>
    <mergeCell ref="AK14:AK16"/>
    <mergeCell ref="AL14:AL16"/>
    <mergeCell ref="AM14:AM16"/>
    <mergeCell ref="A10:AO10"/>
    <mergeCell ref="A13:AO13"/>
    <mergeCell ref="A14:A16"/>
    <mergeCell ref="B14:B16"/>
    <mergeCell ref="C14:C16"/>
    <mergeCell ref="D14:D16"/>
    <mergeCell ref="E14:E16"/>
    <mergeCell ref="F14:J14"/>
    <mergeCell ref="K14:M15"/>
    <mergeCell ref="N14:N16"/>
    <mergeCell ref="O14:P15"/>
    <mergeCell ref="Q14:Q16"/>
    <mergeCell ref="R14:R16"/>
    <mergeCell ref="S14:T15"/>
    <mergeCell ref="U14:U16"/>
    <mergeCell ref="V14:AH14"/>
    <mergeCell ref="AO5:AO7"/>
    <mergeCell ref="Y6:Y7"/>
    <mergeCell ref="Z6:AA6"/>
    <mergeCell ref="AB6:AB7"/>
    <mergeCell ref="AC6:AD6"/>
    <mergeCell ref="AE6:AE7"/>
    <mergeCell ref="AF6:AG6"/>
    <mergeCell ref="AH6:AH7"/>
    <mergeCell ref="AJ5:AJ7"/>
    <mergeCell ref="AK5:AK7"/>
    <mergeCell ref="AL5:AL7"/>
    <mergeCell ref="AM5:AM7"/>
    <mergeCell ref="AN5:AN7"/>
    <mergeCell ref="R5:R7"/>
    <mergeCell ref="S5:T6"/>
    <mergeCell ref="U5:U7"/>
    <mergeCell ref="V5:AH5"/>
    <mergeCell ref="AI5:AI7"/>
    <mergeCell ref="V6:V7"/>
    <mergeCell ref="W6:X6"/>
    <mergeCell ref="F5:J5"/>
    <mergeCell ref="K5:M6"/>
    <mergeCell ref="N5:N7"/>
    <mergeCell ref="O5:P6"/>
    <mergeCell ref="Q5:Q7"/>
    <mergeCell ref="F6:F7"/>
    <mergeCell ref="G6:I6"/>
    <mergeCell ref="J6:J7"/>
    <mergeCell ref="A5:A7"/>
    <mergeCell ref="B5:B7"/>
    <mergeCell ref="C5:C7"/>
    <mergeCell ref="D5:D7"/>
    <mergeCell ref="E5:E7"/>
    <mergeCell ref="A1:AO1"/>
    <mergeCell ref="A2:AO2"/>
    <mergeCell ref="A3:C3"/>
    <mergeCell ref="D3:AO3"/>
    <mergeCell ref="A4:AO4"/>
  </mergeCells>
  <pageMargins left="0" right="0" top="0.75" bottom="0" header="0.3" footer="0.3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Окончательный расчёт</vt:lpstr>
      <vt:lpstr>Анализ рынка</vt:lpstr>
      <vt:lpstr>Реестр пред. отп. цен на ЖНВЛП</vt:lpstr>
      <vt:lpstr>Метод ср.взвеш. цены</vt:lpstr>
      <vt:lpstr>Метод референтных цен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STAR.MarketAnalysisMedicine</dc:creator>
  <cp:lastModifiedBy>Admin</cp:lastModifiedBy>
  <dcterms:created xsi:type="dcterms:W3CDTF">2019-12-04T11:41:22Z</dcterms:created>
  <dcterms:modified xsi:type="dcterms:W3CDTF">2020-02-04T06:51:17Z</dcterms:modified>
</cp:coreProperties>
</file>