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9915"/>
  </bookViews>
  <sheets>
    <sheet name="НМЦК" sheetId="1" r:id="rId1"/>
  </sheets>
  <definedNames>
    <definedName name="_xlnm.Print_Area" localSheetId="0">НМЦК!$A$1:$G$45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G35" i="1" l="1"/>
  <c r="G36" i="1"/>
  <c r="G34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45" i="1" l="1"/>
  <c r="G11" i="1" l="1"/>
  <c r="G33" i="1"/>
  <c r="G29" i="1" l="1"/>
  <c r="G37" i="1" l="1"/>
  <c r="G39" i="1" l="1"/>
  <c r="G7" i="1" s="1"/>
  <c r="F4" i="1" l="1"/>
</calcChain>
</file>

<file path=xl/sharedStrings.xml><?xml version="1.0" encoding="utf-8"?>
<sst xmlns="http://schemas.openxmlformats.org/spreadsheetml/2006/main" count="109" uniqueCount="82">
  <si>
    <t>Цена за единицу 
без НДС и оптовой надбавки, 
руб.</t>
  </si>
  <si>
    <t>МНН (торговое наименование), форма выпуска, лекарственная форма, дозировка</t>
  </si>
  <si>
    <t>3. Расчет средневзвешенной цены на основании всех заключенных заказчиком государственных контрактов</t>
  </si>
  <si>
    <t>Минимальная цена за единицу лекарственного препарата, определенная методом сопоставимых рыночных цен</t>
  </si>
  <si>
    <t>Минимальная цена за единицу лекарственного препарата</t>
  </si>
  <si>
    <t>2.1 Информация, полученная из Реестра контрактов</t>
  </si>
  <si>
    <t>2. Метод сопоставимых рыночных цен (ч.2 - 6 ст. 22 44-ФЗ)</t>
  </si>
  <si>
    <t>Цена за единицу измерения
без НДС, 
руб.</t>
  </si>
  <si>
    <t xml:space="preserve">Предельная цена за упаковку
без НДС,
руб. </t>
  </si>
  <si>
    <t>№ РУ</t>
  </si>
  <si>
    <t>Владелец РУ/производитель/упаковщик/ Выпускающий контроль</t>
  </si>
  <si>
    <t>1.Метод тарифный (ч. 8 ст. 22 44-ФЗ)</t>
  </si>
  <si>
    <t>Расчет цены за единицу закупаемого лекарственного препарата</t>
  </si>
  <si>
    <t>Цена за единицу 
с НДС и оптовой надбавкой,
 руб.</t>
  </si>
  <si>
    <t>Оптовая надбавка</t>
  </si>
  <si>
    <t>Минимальная цена за единицу 
без НДС и оптовой надбавки, 
руб.</t>
  </si>
  <si>
    <t>Количество закупаемых единиц</t>
  </si>
  <si>
    <t>Единица измерения</t>
  </si>
  <si>
    <t>Основные характеристики объекта закупки</t>
  </si>
  <si>
    <t>Расчет НМЦК</t>
  </si>
  <si>
    <t xml:space="preserve">Начальная (максимальная) цена контракта (далее - НМЦК) </t>
  </si>
  <si>
    <t>Дата подготовки обоснования НМЦК</t>
  </si>
  <si>
    <t>Поставка лекарственного препарата для медицинского применения</t>
  </si>
  <si>
    <t>Источник информации 
(номер сведений о контракте (реестровой записи);
ссылка на страницу в сети Интернет из Реестра контрактов http://zakupki.gov.ru/)</t>
  </si>
  <si>
    <t>Цена по ГК за упаковку, 
без НДС и оптовой надбавки, 
руб.</t>
  </si>
  <si>
    <t>Источник информации
(номер сведений о контракте (реестровой записи);
ссылка на страницу в сети Интернет из Реестра контрактов http://zakupki.gov.ru/;
реквизиты протокола согласования цен)</t>
  </si>
  <si>
    <t>Часть IV «Обоснование начальной (максимальной) цены контракта»</t>
  </si>
  <si>
    <r>
      <t xml:space="preserve">2.2 Информация, полученная по запросу заказчика
</t>
    </r>
    <r>
      <rPr>
        <sz val="11"/>
        <rFont val="Times New Roman"/>
        <family val="1"/>
        <charset val="204"/>
      </rPr>
      <t>На запрос Заказчика коммерческих предложений не поступило.</t>
    </r>
  </si>
  <si>
    <r>
      <rPr>
        <b/>
        <sz val="11"/>
        <rFont val="Times New Roman"/>
        <family val="1"/>
        <charset val="204"/>
      </rPr>
      <t>4. Использование цены, которая рассчитывается автоматически в единой государственной информационной системе в сфере здравоохранения (далее - референтная цена)</t>
    </r>
    <r>
      <rPr>
        <sz val="11"/>
        <rFont val="Times New Roman"/>
        <family val="1"/>
        <charset val="204"/>
      </rPr>
      <t xml:space="preserve">
</t>
    </r>
  </si>
  <si>
    <t>Наименование МНН</t>
  </si>
  <si>
    <t>Лекарственная форма, 
дозировка</t>
  </si>
  <si>
    <t>Референтная цена, руб.</t>
  </si>
  <si>
    <t>Железа (ІІІ) гидроксид сахарозный комплекс раствор для внутривенного введения 20 мг/мл</t>
  </si>
  <si>
    <t>мл</t>
  </si>
  <si>
    <t>Закрытое акционерное общество "БИОКАД" (ЗАО "БИОКАД") - Россия</t>
  </si>
  <si>
    <t>ЛП-005089</t>
  </si>
  <si>
    <t>Общество с ограниченной ответственностью "Фармацевтические Проекты" (ООО "Фармацевтические Проекты") - Россия;Пр.,Перв.Уп.,Втор.Уп.,Вып.к.-Глэнд Фарма Лимитед - Индия.</t>
  </si>
  <si>
    <t>ЛП-004509</t>
  </si>
  <si>
    <t>Вл.-Генфа Медика С.А., Швейцария;Пр.,Перв.Уп.,Втор.Уп.,Вып.к.-П.Л. Риверо и Сиа С.А., Аргентина.</t>
  </si>
  <si>
    <t>ЛСР-008788/10</t>
  </si>
  <si>
    <t>Железа [III] гидроксид сахарозный комплекс (ТН-Айрондекст) граствор для внутривенного введения, 20 мг/мл, 5 мл - ампулы (5) - пачки картонные</t>
  </si>
  <si>
    <t>Железа [III] гидроксид сахарозный комплекс (ТН-Аргеферр) граствор для внутривенного введения, 20 мг/мл, 5 мл - ампулы темного стекла (25) - коробки картонные</t>
  </si>
  <si>
    <t>ЗАО "ФармФирма "Сотекс" - Россия;Пр.,Перв.Уп.-"Самрудх Фармасьютиклз ПВТ. Лтд." - Индия;Втор.Уп.,Вып.к.-ЗАО "ФармФирма "Сотекс" - Россия.</t>
  </si>
  <si>
    <t>ЛСР-008006/10</t>
  </si>
  <si>
    <t>ЗАО "ФармФирма "Сотекс" - Россия;Пр.,Перв.Уп.-“Эмкюр Фармасьютикалз Лтд.” - Индия;Втор.Уп.,Вып.к.-ЗАО "ФармФирма "Сотекс" - Россия.</t>
  </si>
  <si>
    <t>Железа [III] гидроксид сахарозный комплекс (ТН-Железа [III] гидроксид сахарозный комплекс) раствор для внутривенного введения, 20 мг/мл, 5 мл - флаконы (1) - пачки картонные</t>
  </si>
  <si>
    <t>Железа [III] гидроксид сахарозный комплекс (ТН-Железа [III] гидроксид сахарозный комплекс) раствор для внутривенного введения, 20 мг/мл, 5 мл - флаконы (5) - пачки картонные</t>
  </si>
  <si>
    <t>Железа [III] гидроксид сахарозный комплекс (ТН-Аргеферр) раствор для внутривенного введения, 20 мг/мл, 5 мл - ампулы темного стекла (5)</t>
  </si>
  <si>
    <t xml:space="preserve">Железа [III] гидроксид сахарозный комплекс (ТН-Ликферр100) раствор для внутривенного введения, 20 мг/мл,, 5 мл - ампулы (3) - упаковки ячейковые контурные (8) </t>
  </si>
  <si>
    <t xml:space="preserve">Железа [III] гидроксид сахарозный комплекс (ТН-Ликферр100) раствор для внутривенного введения, 20 мг/мл, 5 мл - флаконы (1) </t>
  </si>
  <si>
    <t>ООО "Индукерн-Рус" - Россия;Пр.,Перв.Уп.,Втор.Уп.,Вып.к.-Наньцзин Хэнцэр Фармасьютикал Фэктори - Китай.</t>
  </si>
  <si>
    <t>ЛП-002843</t>
  </si>
  <si>
    <t>Железа [III] гидроксид сахарозный комплекс (ТН-Железа [III] гидроксид сахарозный комплекс) раствор для внутривенного введения, 20 мг/мл, 5 мл - ампулы (5)</t>
  </si>
  <si>
    <t>ООО "АРС" - Россия;Пр.,Перв.Уп.-Ви-Эм-Джи Фармасьютикалз Пв. Лтд. - Индия;Втор.Уп.,Вып.к.-Общество с ограниченной ответственностью "РОЗЛЕКС ФАРМ" (ООО "РОЗЛЕКС ФАРМ") - Россия.</t>
  </si>
  <si>
    <t>ЛП-004176</t>
  </si>
  <si>
    <t>Железа [III] гидроксид сахарозный комплекс (ТН-Железа [III] гидроксид сахарозный комплекс APC) раствор для внутривенного введения, 20 мг/мл, 5 мл - ампулы (3)</t>
  </si>
  <si>
    <t>Железа [III] гидроксид сахарозный комплекс (ТН-Виалфер) раствор для внутривенного введения, 20 мг/мл, 5 мл - ампулы (5)</t>
  </si>
  <si>
    <t>ООО "ВИАЛ" - Россия;Пр.,Перв.Уп.,Втор.Уп.,Вып.к.-Мефар Илач Санайи А.Ш. - Турция.</t>
  </si>
  <si>
    <t>ЛП-004038</t>
  </si>
  <si>
    <t>Железа [III] гидроксид сахарозный комплекс (ТН-Железа [III] гидроксид сахарозный комплекс APC) раствор для внутривенного введения, 20 мг/мл, 5 мл - ампулы (5)</t>
  </si>
  <si>
    <t xml:space="preserve">Железа [III] гидроксид сахарозный комплекс (ТН-Ликферр100) раствор для внутривенного введения, 20 мг/мл, 5 мл - ампулы (3) - упаковки ячейковые контурные (2) </t>
  </si>
  <si>
    <t>Железа [III] гидроксид сахарозный комплекс (ТН-Ликферр100) раствор для внутривенного введения, 20 мг/мл, 5 мл - флаконы (3)</t>
  </si>
  <si>
    <t>Общество с ограниченнной ответственностью "Велфарм" (ООО "Велфарм") - Россия;Пр.,Перв.Уп.,Втор.Уп.,Вып.к.-Общество с ограниченной ответственностью «Велфарм» (ООО «Велфарм») -  Россия.</t>
  </si>
  <si>
    <t xml:space="preserve">Железа [III] гидроксид сахарозный комплекс (ТН-Велферрум) раствор для внутривенного введения, 20 мг/мл, 5 мл - ампулы (5) </t>
  </si>
  <si>
    <t>ОАО "Фармстандарт-УфаВИТА" - Россия</t>
  </si>
  <si>
    <t>ЛП-004118</t>
  </si>
  <si>
    <t>Вифор (Интернэшнл) Инк. - Швейцария;Пр.,Перв.Уп.-Ай Ди Ти Биологика ГмбХ - Германия;Втор.Уп.-Вифор (Интернэшнл) Инк. -  Швейцария;Вып.к.-Вифор (Интернэшнл) Инк. - Швейцария.</t>
  </si>
  <si>
    <t>П N014041/01</t>
  </si>
  <si>
    <t>Железа [III] гидроксид сахарозный комплекс (ТН-Венофер) раствор для внутривенного введения, 20 мг/мл, 5 мл - флаконы (5)</t>
  </si>
  <si>
    <t>Железа [III] гидроксид сахарозный комплекс (ТН-Ликферр100) раствор для внутривенного введения, 20 мг/мл, 5 мл - флаконы (5)</t>
  </si>
  <si>
    <t>Медице Арцнаймиттель Пюттер ГмбХ &amp; Ko.КГ - Германия</t>
  </si>
  <si>
    <t>ЛП-001882</t>
  </si>
  <si>
    <t>Железа [III] гидроксид сахарозный комплекс (ТН-ФерМед) раствор для внутривенного введения, 20 мг/мл, 5 мл - ампулы (5)</t>
  </si>
  <si>
    <t>ЖЕЛЕЗА [III] ГИДРОКСИД САХАРОЗНЫЙ КОМПЛЕКС (Ликферр100) р-р в/в введ. 20мг/мл амп. 5 мл №5</t>
  </si>
  <si>
    <t>№  2140400180519000034
http://zakupki.gov.ru/epz/contract/contractCard/common-info.html?reestrNumber=2140400180519000034</t>
  </si>
  <si>
    <t>№  2583501398618000391 
http://zakupki.gov.ru/epz/contract/contractCard/common-info.html?reestrNumber=2583501398618000391</t>
  </si>
  <si>
    <t>№ 2201400006818000250
http://zakupki.gov.ru/epz/contract/contractCard/common-info.html?reestrNumber=2201400006818000250</t>
  </si>
  <si>
    <t>Количество товара в единицах измерения в упаковке, мл</t>
  </si>
  <si>
    <t>Количество товара по ГК в единицах измерения, мл</t>
  </si>
  <si>
    <t>ЖЕЛЕЗА [III] ГИДРОКСИД САХАРОЗНЫЙ КОМПЛЕКС</t>
  </si>
  <si>
    <t>раствор для внутривенного введения 20 мг/мл</t>
  </si>
  <si>
    <t>За последний год закупок на поставку данного лекарственного препарата не проводилось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</si>
</sst>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_-* #,##0.00\ _₽_-;\-* #,##0.00\ _₽_-;_-* &quot;-&quot;??\ _₽_-;_-@_-"/>
    <numFmt numFmtId="165" formatCode="_-* #,##0\ _₽_-;\-* #,##0\ _₽_-;_-* &quot;-&quot;??\ _₽_-;_-@_-"/>
    <numFmt numFmtId="166" formatCode="_-* #,##0.0000&quot;р.&quot;_-;\-* #,##0.0000&quot;р.&quot;_-;_-* &quot;-&quot;??&quot;р.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4" xfId="0" applyFont="1" applyFill="1" applyBorder="1" applyAlignment="1">
      <alignment horizontal="center" vertical="top" wrapText="1"/>
    </xf>
    <xf numFmtId="10" fontId="3" fillId="0" borderId="1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44" fontId="2" fillId="0" borderId="1" xfId="2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4" fontId="2" fillId="0" borderId="1" xfId="0" applyNumberFormat="1" applyFont="1" applyFill="1" applyBorder="1" applyAlignment="1">
      <alignment vertical="center" wrapText="1"/>
    </xf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left" vertical="center" wrapText="1"/>
    </xf>
    <xf numFmtId="44" fontId="3" fillId="2" borderId="1" xfId="2" applyFont="1" applyFill="1" applyBorder="1" applyAlignment="1">
      <alignment horizontal="center" vertical="center"/>
    </xf>
    <xf numFmtId="44" fontId="3" fillId="0" borderId="4" xfId="2" applyFont="1" applyFill="1" applyBorder="1" applyAlignment="1">
      <alignment horizontal="left" vertical="center"/>
    </xf>
    <xf numFmtId="44" fontId="3" fillId="0" borderId="3" xfId="2" applyFont="1" applyFill="1" applyBorder="1" applyAlignment="1">
      <alignment horizontal="left" vertical="center"/>
    </xf>
    <xf numFmtId="44" fontId="3" fillId="0" borderId="2" xfId="2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6" fontId="3" fillId="0" borderId="4" xfId="2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44" fontId="2" fillId="0" borderId="4" xfId="2" applyFont="1" applyFill="1" applyBorder="1" applyAlignment="1">
      <alignment horizontal="right" vertical="center"/>
    </xf>
    <xf numFmtId="44" fontId="2" fillId="0" borderId="2" xfId="2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</cellXfs>
  <cellStyles count="4">
    <cellStyle name="Денежный" xfId="2" builtinId="4"/>
    <cellStyle name="Обычный" xfId="0" builtinId="0"/>
    <cellStyle name="Процентный" xfId="3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view="pageBreakPreview" zoomScale="90" zoomScaleSheetLayoutView="90" workbookViewId="0">
      <selection activeCell="J7" sqref="J7"/>
    </sheetView>
  </sheetViews>
  <sheetFormatPr defaultColWidth="9.140625" defaultRowHeight="15" x14ac:dyDescent="0.25"/>
  <cols>
    <col min="1" max="1" width="52" style="9" customWidth="1"/>
    <col min="2" max="2" width="33.5703125" style="9" customWidth="1"/>
    <col min="3" max="3" width="15" style="9" customWidth="1"/>
    <col min="4" max="4" width="12" style="9" customWidth="1"/>
    <col min="5" max="5" width="13.140625" style="9" customWidth="1"/>
    <col min="6" max="6" width="11.7109375" style="9" customWidth="1"/>
    <col min="7" max="7" width="13.42578125" style="9" customWidth="1"/>
    <col min="8" max="8" width="9.5703125" style="9" customWidth="1"/>
    <col min="9" max="9" width="4.85546875" style="9" customWidth="1"/>
    <col min="10" max="16384" width="9.140625" style="9"/>
  </cols>
  <sheetData>
    <row r="1" spans="1:7" x14ac:dyDescent="0.25">
      <c r="A1" s="61" t="s">
        <v>26</v>
      </c>
      <c r="B1" s="61"/>
      <c r="C1" s="61"/>
      <c r="D1" s="61"/>
      <c r="E1" s="61"/>
      <c r="F1" s="61"/>
      <c r="G1" s="61"/>
    </row>
    <row r="2" spans="1:7" x14ac:dyDescent="0.25">
      <c r="A2" s="62" t="s">
        <v>22</v>
      </c>
      <c r="B2" s="63"/>
      <c r="C2" s="63"/>
      <c r="D2" s="63"/>
      <c r="E2" s="63"/>
      <c r="F2" s="63"/>
      <c r="G2" s="64"/>
    </row>
    <row r="3" spans="1:7" x14ac:dyDescent="0.25">
      <c r="A3" s="65" t="s">
        <v>21</v>
      </c>
      <c r="B3" s="65"/>
      <c r="C3" s="65"/>
      <c r="D3" s="65"/>
      <c r="E3" s="65"/>
      <c r="F3" s="66">
        <v>43550</v>
      </c>
      <c r="G3" s="66"/>
    </row>
    <row r="4" spans="1:7" x14ac:dyDescent="0.25">
      <c r="A4" s="67" t="s">
        <v>20</v>
      </c>
      <c r="B4" s="68"/>
      <c r="C4" s="68"/>
      <c r="D4" s="68"/>
      <c r="E4" s="69"/>
      <c r="F4" s="70">
        <f>SUMPRODUCT(D7:D7,G7:G7)</f>
        <v>5031</v>
      </c>
      <c r="G4" s="71"/>
    </row>
    <row r="5" spans="1:7" x14ac:dyDescent="0.25">
      <c r="A5" s="72" t="s">
        <v>19</v>
      </c>
      <c r="B5" s="72"/>
      <c r="C5" s="72"/>
      <c r="D5" s="72"/>
      <c r="E5" s="72"/>
      <c r="F5" s="72"/>
      <c r="G5" s="72"/>
    </row>
    <row r="6" spans="1:7" ht="105" x14ac:dyDescent="0.25">
      <c r="A6" s="73" t="s">
        <v>18</v>
      </c>
      <c r="B6" s="74"/>
      <c r="C6" s="6" t="s">
        <v>17</v>
      </c>
      <c r="D6" s="6" t="s">
        <v>16</v>
      </c>
      <c r="E6" s="6" t="s">
        <v>15</v>
      </c>
      <c r="F6" s="6" t="s">
        <v>14</v>
      </c>
      <c r="G6" s="6" t="s">
        <v>13</v>
      </c>
    </row>
    <row r="7" spans="1:7" ht="33" customHeight="1" x14ac:dyDescent="0.25">
      <c r="A7" s="75" t="s">
        <v>32</v>
      </c>
      <c r="B7" s="76"/>
      <c r="C7" s="22" t="s">
        <v>33</v>
      </c>
      <c r="D7" s="24">
        <v>100</v>
      </c>
      <c r="E7" s="26">
        <f>MIN(G29,G39,G45)</f>
        <v>45.74</v>
      </c>
      <c r="F7" s="2"/>
      <c r="G7" s="10">
        <f>ROUNDDOWN((E7+E7*F7)*1.1,2)</f>
        <v>50.31</v>
      </c>
    </row>
    <row r="8" spans="1:7" x14ac:dyDescent="0.25">
      <c r="A8" s="72" t="s">
        <v>12</v>
      </c>
      <c r="B8" s="72"/>
      <c r="C8" s="72"/>
      <c r="D8" s="72"/>
      <c r="E8" s="72"/>
      <c r="F8" s="72"/>
      <c r="G8" s="72"/>
    </row>
    <row r="9" spans="1:7" ht="15" customHeight="1" x14ac:dyDescent="0.25">
      <c r="A9" s="42" t="s">
        <v>11</v>
      </c>
      <c r="B9" s="43"/>
      <c r="C9" s="43"/>
      <c r="D9" s="43"/>
      <c r="E9" s="43"/>
      <c r="F9" s="43"/>
      <c r="G9" s="44"/>
    </row>
    <row r="10" spans="1:7" ht="87.6" customHeight="1" x14ac:dyDescent="0.25">
      <c r="A10" s="6" t="s">
        <v>1</v>
      </c>
      <c r="B10" s="30" t="s">
        <v>10</v>
      </c>
      <c r="C10" s="37"/>
      <c r="D10" s="5" t="s">
        <v>9</v>
      </c>
      <c r="E10" s="5" t="s">
        <v>8</v>
      </c>
      <c r="F10" s="23" t="s">
        <v>77</v>
      </c>
      <c r="G10" s="6" t="s">
        <v>7</v>
      </c>
    </row>
    <row r="11" spans="1:7" ht="60" x14ac:dyDescent="0.25">
      <c r="A11" s="21" t="s">
        <v>45</v>
      </c>
      <c r="B11" s="30" t="s">
        <v>34</v>
      </c>
      <c r="C11" s="31"/>
      <c r="D11" s="22" t="s">
        <v>35</v>
      </c>
      <c r="E11" s="4">
        <v>360</v>
      </c>
      <c r="F11" s="22">
        <v>5</v>
      </c>
      <c r="G11" s="4">
        <f>ROUNDDOWN(E11/F11,2)</f>
        <v>72</v>
      </c>
    </row>
    <row r="12" spans="1:7" ht="58.5" customHeight="1" x14ac:dyDescent="0.25">
      <c r="A12" s="21" t="s">
        <v>46</v>
      </c>
      <c r="B12" s="30" t="s">
        <v>34</v>
      </c>
      <c r="C12" s="31"/>
      <c r="D12" s="22" t="s">
        <v>35</v>
      </c>
      <c r="E12" s="4">
        <v>1800</v>
      </c>
      <c r="F12" s="22">
        <v>25</v>
      </c>
      <c r="G12" s="4">
        <f t="shared" ref="G12:G28" si="0">ROUNDDOWN(E12/F12,2)</f>
        <v>72</v>
      </c>
    </row>
    <row r="13" spans="1:7" ht="73.5" customHeight="1" x14ac:dyDescent="0.25">
      <c r="A13" s="21" t="s">
        <v>40</v>
      </c>
      <c r="B13" s="30" t="s">
        <v>36</v>
      </c>
      <c r="C13" s="31"/>
      <c r="D13" s="22" t="s">
        <v>37</v>
      </c>
      <c r="E13" s="4">
        <v>1143.6099999999999</v>
      </c>
      <c r="F13" s="22">
        <v>25</v>
      </c>
      <c r="G13" s="4">
        <f t="shared" si="0"/>
        <v>45.74</v>
      </c>
    </row>
    <row r="14" spans="1:7" ht="60" x14ac:dyDescent="0.25">
      <c r="A14" s="21" t="s">
        <v>41</v>
      </c>
      <c r="B14" s="30" t="s">
        <v>38</v>
      </c>
      <c r="C14" s="31"/>
      <c r="D14" s="22" t="s">
        <v>39</v>
      </c>
      <c r="E14" s="4">
        <v>17115</v>
      </c>
      <c r="F14" s="22">
        <v>125</v>
      </c>
      <c r="G14" s="4">
        <f t="shared" si="0"/>
        <v>136.91999999999999</v>
      </c>
    </row>
    <row r="15" spans="1:7" ht="48.75" customHeight="1" x14ac:dyDescent="0.25">
      <c r="A15" s="21" t="s">
        <v>47</v>
      </c>
      <c r="B15" s="30" t="s">
        <v>38</v>
      </c>
      <c r="C15" s="31"/>
      <c r="D15" s="22" t="s">
        <v>39</v>
      </c>
      <c r="E15" s="4">
        <v>3423</v>
      </c>
      <c r="F15" s="22">
        <v>25</v>
      </c>
      <c r="G15" s="4">
        <f t="shared" si="0"/>
        <v>136.91999999999999</v>
      </c>
    </row>
    <row r="16" spans="1:7" ht="60" x14ac:dyDescent="0.25">
      <c r="A16" s="21" t="s">
        <v>48</v>
      </c>
      <c r="B16" s="30" t="s">
        <v>42</v>
      </c>
      <c r="C16" s="31"/>
      <c r="D16" s="22" t="s">
        <v>43</v>
      </c>
      <c r="E16" s="4">
        <v>11520</v>
      </c>
      <c r="F16" s="22">
        <v>120</v>
      </c>
      <c r="G16" s="4">
        <f t="shared" si="0"/>
        <v>96</v>
      </c>
    </row>
    <row r="17" spans="1:12" ht="45" x14ac:dyDescent="0.25">
      <c r="A17" s="21" t="s">
        <v>49</v>
      </c>
      <c r="B17" s="30" t="s">
        <v>44</v>
      </c>
      <c r="C17" s="31"/>
      <c r="D17" s="22" t="s">
        <v>43</v>
      </c>
      <c r="E17" s="4">
        <v>600</v>
      </c>
      <c r="F17" s="22">
        <v>5</v>
      </c>
      <c r="G17" s="4">
        <f t="shared" si="0"/>
        <v>120</v>
      </c>
    </row>
    <row r="18" spans="1:12" ht="60" x14ac:dyDescent="0.25">
      <c r="A18" s="21" t="s">
        <v>52</v>
      </c>
      <c r="B18" s="30" t="s">
        <v>50</v>
      </c>
      <c r="C18" s="31"/>
      <c r="D18" s="22" t="s">
        <v>51</v>
      </c>
      <c r="E18" s="4">
        <v>3423.79</v>
      </c>
      <c r="F18" s="22">
        <v>25</v>
      </c>
      <c r="G18" s="4">
        <f t="shared" si="0"/>
        <v>136.94999999999999</v>
      </c>
    </row>
    <row r="19" spans="1:12" ht="60" x14ac:dyDescent="0.25">
      <c r="A19" s="21" t="s">
        <v>55</v>
      </c>
      <c r="B19" s="30" t="s">
        <v>53</v>
      </c>
      <c r="C19" s="31"/>
      <c r="D19" s="22" t="s">
        <v>54</v>
      </c>
      <c r="E19" s="4">
        <v>1643.4</v>
      </c>
      <c r="F19" s="22">
        <v>15</v>
      </c>
      <c r="G19" s="4">
        <f t="shared" si="0"/>
        <v>109.56</v>
      </c>
    </row>
    <row r="20" spans="1:12" ht="45" x14ac:dyDescent="0.25">
      <c r="A20" s="21" t="s">
        <v>56</v>
      </c>
      <c r="B20" s="30" t="s">
        <v>57</v>
      </c>
      <c r="C20" s="31"/>
      <c r="D20" s="22" t="s">
        <v>58</v>
      </c>
      <c r="E20" s="4">
        <v>2739</v>
      </c>
      <c r="F20" s="22">
        <v>25</v>
      </c>
      <c r="G20" s="4">
        <f t="shared" si="0"/>
        <v>109.56</v>
      </c>
    </row>
    <row r="21" spans="1:12" ht="60" x14ac:dyDescent="0.25">
      <c r="A21" s="21" t="s">
        <v>59</v>
      </c>
      <c r="B21" s="30" t="s">
        <v>53</v>
      </c>
      <c r="C21" s="31"/>
      <c r="D21" s="22" t="s">
        <v>54</v>
      </c>
      <c r="E21" s="4">
        <v>2739</v>
      </c>
      <c r="F21" s="22">
        <v>25</v>
      </c>
      <c r="G21" s="4">
        <f t="shared" si="0"/>
        <v>109.56</v>
      </c>
    </row>
    <row r="22" spans="1:12" ht="60" x14ac:dyDescent="0.25">
      <c r="A22" s="21" t="s">
        <v>60</v>
      </c>
      <c r="B22" s="30" t="s">
        <v>42</v>
      </c>
      <c r="C22" s="31"/>
      <c r="D22" s="22" t="s">
        <v>43</v>
      </c>
      <c r="E22" s="4">
        <v>3420</v>
      </c>
      <c r="F22" s="22">
        <v>30</v>
      </c>
      <c r="G22" s="4">
        <f t="shared" si="0"/>
        <v>114</v>
      </c>
    </row>
    <row r="23" spans="1:12" ht="45" x14ac:dyDescent="0.25">
      <c r="A23" s="21" t="s">
        <v>61</v>
      </c>
      <c r="B23" s="30" t="s">
        <v>44</v>
      </c>
      <c r="C23" s="31"/>
      <c r="D23" s="22" t="s">
        <v>43</v>
      </c>
      <c r="E23" s="4">
        <v>1750</v>
      </c>
      <c r="F23" s="22">
        <v>15</v>
      </c>
      <c r="G23" s="4">
        <f t="shared" si="0"/>
        <v>116.66</v>
      </c>
    </row>
    <row r="24" spans="1:12" ht="45" x14ac:dyDescent="0.25">
      <c r="A24" s="21" t="s">
        <v>63</v>
      </c>
      <c r="B24" s="30" t="s">
        <v>62</v>
      </c>
      <c r="C24" s="31"/>
      <c r="D24" s="22" t="s">
        <v>51</v>
      </c>
      <c r="E24" s="4">
        <v>3423.79</v>
      </c>
      <c r="F24" s="22">
        <v>25</v>
      </c>
      <c r="G24" s="4">
        <f t="shared" si="0"/>
        <v>136.94999999999999</v>
      </c>
    </row>
    <row r="25" spans="1:12" ht="60" x14ac:dyDescent="0.25">
      <c r="A25" s="21" t="s">
        <v>52</v>
      </c>
      <c r="B25" s="30" t="s">
        <v>64</v>
      </c>
      <c r="C25" s="31"/>
      <c r="D25" s="22" t="s">
        <v>65</v>
      </c>
      <c r="E25" s="4">
        <v>2848.59</v>
      </c>
      <c r="F25" s="22">
        <v>25</v>
      </c>
      <c r="G25" s="4">
        <f t="shared" si="0"/>
        <v>113.94</v>
      </c>
    </row>
    <row r="26" spans="1:12" ht="45" x14ac:dyDescent="0.25">
      <c r="A26" s="21" t="s">
        <v>68</v>
      </c>
      <c r="B26" s="30" t="s">
        <v>66</v>
      </c>
      <c r="C26" s="31"/>
      <c r="D26" s="22" t="s">
        <v>67</v>
      </c>
      <c r="E26" s="4">
        <v>3423.79</v>
      </c>
      <c r="F26" s="22">
        <v>25</v>
      </c>
      <c r="G26" s="4">
        <f t="shared" si="0"/>
        <v>136.94999999999999</v>
      </c>
    </row>
    <row r="27" spans="1:12" ht="45" x14ac:dyDescent="0.25">
      <c r="A27" s="21" t="s">
        <v>69</v>
      </c>
      <c r="B27" s="30" t="s">
        <v>44</v>
      </c>
      <c r="C27" s="31"/>
      <c r="D27" s="22" t="s">
        <v>43</v>
      </c>
      <c r="E27" s="4">
        <v>3200</v>
      </c>
      <c r="F27" s="22">
        <v>25</v>
      </c>
      <c r="G27" s="4">
        <f t="shared" si="0"/>
        <v>128</v>
      </c>
    </row>
    <row r="28" spans="1:12" ht="45" customHeight="1" x14ac:dyDescent="0.25">
      <c r="A28" s="21" t="s">
        <v>72</v>
      </c>
      <c r="B28" s="30" t="s">
        <v>70</v>
      </c>
      <c r="C28" s="31"/>
      <c r="D28" s="22" t="s">
        <v>71</v>
      </c>
      <c r="E28" s="4">
        <v>3100</v>
      </c>
      <c r="F28" s="22">
        <v>25</v>
      </c>
      <c r="G28" s="4">
        <f t="shared" si="0"/>
        <v>124</v>
      </c>
    </row>
    <row r="29" spans="1:12" ht="15" customHeight="1" x14ac:dyDescent="0.25">
      <c r="A29" s="47" t="s">
        <v>4</v>
      </c>
      <c r="B29" s="48"/>
      <c r="C29" s="48"/>
      <c r="D29" s="48"/>
      <c r="E29" s="48"/>
      <c r="F29" s="52"/>
      <c r="G29" s="10">
        <f>MIN(G11:G28)</f>
        <v>45.74</v>
      </c>
    </row>
    <row r="30" spans="1:12" ht="15" customHeight="1" x14ac:dyDescent="0.25">
      <c r="A30" s="51" t="s">
        <v>6</v>
      </c>
      <c r="B30" s="51"/>
      <c r="C30" s="51"/>
      <c r="D30" s="51"/>
      <c r="E30" s="51"/>
      <c r="F30" s="51"/>
      <c r="G30" s="51"/>
    </row>
    <row r="31" spans="1:12" ht="15" customHeight="1" x14ac:dyDescent="0.25">
      <c r="A31" s="51" t="s">
        <v>5</v>
      </c>
      <c r="B31" s="51"/>
      <c r="C31" s="51"/>
      <c r="D31" s="51"/>
      <c r="E31" s="51"/>
      <c r="F31" s="51"/>
      <c r="G31" s="51"/>
    </row>
    <row r="32" spans="1:12" s="14" customFormat="1" ht="87.75" customHeight="1" x14ac:dyDescent="0.25">
      <c r="A32" s="6" t="s">
        <v>1</v>
      </c>
      <c r="B32" s="30" t="s">
        <v>23</v>
      </c>
      <c r="C32" s="40"/>
      <c r="D32" s="37"/>
      <c r="E32" s="1" t="s">
        <v>24</v>
      </c>
      <c r="F32" s="23" t="s">
        <v>77</v>
      </c>
      <c r="G32" s="6" t="s">
        <v>0</v>
      </c>
      <c r="H32" s="11"/>
      <c r="I32" s="11"/>
      <c r="J32" s="12"/>
      <c r="K32" s="12"/>
      <c r="L32" s="13"/>
    </row>
    <row r="33" spans="1:12" s="14" customFormat="1" ht="45.75" customHeight="1" x14ac:dyDescent="0.25">
      <c r="A33" s="21" t="s">
        <v>73</v>
      </c>
      <c r="B33" s="41" t="s">
        <v>76</v>
      </c>
      <c r="C33" s="41"/>
      <c r="D33" s="41"/>
      <c r="E33" s="4">
        <v>2563.1999999999998</v>
      </c>
      <c r="F33" s="3">
        <v>25</v>
      </c>
      <c r="G33" s="4">
        <f>ROUNDDOWN(E33/F33,2)</f>
        <v>102.52</v>
      </c>
      <c r="H33" s="11"/>
      <c r="I33" s="11"/>
      <c r="J33" s="12"/>
      <c r="K33" s="12"/>
      <c r="L33" s="15"/>
    </row>
    <row r="34" spans="1:12" s="14" customFormat="1" ht="45" x14ac:dyDescent="0.25">
      <c r="A34" s="21" t="s">
        <v>56</v>
      </c>
      <c r="B34" s="41" t="s">
        <v>74</v>
      </c>
      <c r="C34" s="41"/>
      <c r="D34" s="41"/>
      <c r="E34" s="4">
        <v>1882.9</v>
      </c>
      <c r="F34" s="3">
        <v>25</v>
      </c>
      <c r="G34" s="4">
        <f t="shared" ref="G34:G36" si="1">ROUNDDOWN(E34/F34,2)</f>
        <v>75.31</v>
      </c>
      <c r="H34" s="16"/>
      <c r="I34" s="16"/>
      <c r="J34" s="16"/>
      <c r="K34" s="16"/>
    </row>
    <row r="35" spans="1:12" s="14" customFormat="1" ht="24" customHeight="1" x14ac:dyDescent="0.25">
      <c r="A35" s="53" t="s">
        <v>63</v>
      </c>
      <c r="B35" s="55" t="s">
        <v>75</v>
      </c>
      <c r="C35" s="56"/>
      <c r="D35" s="57"/>
      <c r="E35" s="4">
        <v>1267.73</v>
      </c>
      <c r="F35" s="3">
        <v>25</v>
      </c>
      <c r="G35" s="4">
        <f t="shared" si="1"/>
        <v>50.7</v>
      </c>
      <c r="H35" s="16"/>
      <c r="I35" s="16"/>
      <c r="J35" s="16"/>
      <c r="K35" s="16"/>
    </row>
    <row r="36" spans="1:12" s="14" customFormat="1" ht="24.75" customHeight="1" x14ac:dyDescent="0.25">
      <c r="A36" s="54"/>
      <c r="B36" s="58"/>
      <c r="C36" s="59"/>
      <c r="D36" s="60"/>
      <c r="E36" s="4">
        <v>1267.95</v>
      </c>
      <c r="F36" s="3">
        <v>25</v>
      </c>
      <c r="G36" s="4">
        <f t="shared" si="1"/>
        <v>50.71</v>
      </c>
      <c r="H36" s="16"/>
      <c r="I36" s="16"/>
      <c r="J36" s="16"/>
      <c r="K36" s="16"/>
    </row>
    <row r="37" spans="1:12" s="14" customFormat="1" ht="16.5" customHeight="1" x14ac:dyDescent="0.25">
      <c r="A37" s="47" t="s">
        <v>4</v>
      </c>
      <c r="B37" s="48"/>
      <c r="C37" s="48"/>
      <c r="D37" s="48"/>
      <c r="E37" s="48"/>
      <c r="F37" s="52"/>
      <c r="G37" s="10">
        <f>MIN(G33:G36)</f>
        <v>50.7</v>
      </c>
    </row>
    <row r="38" spans="1:12" ht="32.25" customHeight="1" x14ac:dyDescent="0.25">
      <c r="A38" s="47" t="s">
        <v>27</v>
      </c>
      <c r="B38" s="48"/>
      <c r="C38" s="48"/>
      <c r="D38" s="49"/>
      <c r="E38" s="49"/>
      <c r="F38" s="49"/>
      <c r="G38" s="50"/>
    </row>
    <row r="39" spans="1:12" s="18" customFormat="1" ht="22.9" customHeight="1" x14ac:dyDescent="0.25">
      <c r="A39" s="42" t="s">
        <v>3</v>
      </c>
      <c r="B39" s="43"/>
      <c r="C39" s="43"/>
      <c r="D39" s="43"/>
      <c r="E39" s="43"/>
      <c r="F39" s="44"/>
      <c r="G39" s="17">
        <f>MIN(G37)</f>
        <v>50.7</v>
      </c>
    </row>
    <row r="40" spans="1:12" ht="22.15" customHeight="1" x14ac:dyDescent="0.25">
      <c r="A40" s="45" t="s">
        <v>2</v>
      </c>
      <c r="B40" s="45"/>
      <c r="C40" s="45"/>
      <c r="D40" s="45"/>
      <c r="E40" s="45"/>
      <c r="F40" s="45"/>
      <c r="G40" s="45"/>
    </row>
    <row r="41" spans="1:12" ht="90" customHeight="1" x14ac:dyDescent="0.25">
      <c r="A41" s="6" t="s">
        <v>1</v>
      </c>
      <c r="B41" s="46" t="s">
        <v>25</v>
      </c>
      <c r="C41" s="46"/>
      <c r="D41" s="1" t="s">
        <v>24</v>
      </c>
      <c r="E41" s="23" t="s">
        <v>77</v>
      </c>
      <c r="F41" s="23" t="s">
        <v>78</v>
      </c>
      <c r="G41" s="6" t="s">
        <v>0</v>
      </c>
    </row>
    <row r="42" spans="1:12" ht="27" customHeight="1" x14ac:dyDescent="0.25">
      <c r="A42" s="27" t="s">
        <v>81</v>
      </c>
      <c r="B42" s="28"/>
      <c r="C42" s="28"/>
      <c r="D42" s="28"/>
      <c r="E42" s="28"/>
      <c r="F42" s="28"/>
      <c r="G42" s="29"/>
    </row>
    <row r="43" spans="1:12" ht="34.15" customHeight="1" x14ac:dyDescent="0.25">
      <c r="A43" s="38" t="s">
        <v>28</v>
      </c>
      <c r="B43" s="39"/>
      <c r="C43" s="39"/>
      <c r="D43" s="39"/>
      <c r="E43" s="39"/>
      <c r="F43" s="39"/>
      <c r="G43" s="39"/>
      <c r="K43" s="19"/>
    </row>
    <row r="44" spans="1:12" ht="30" x14ac:dyDescent="0.25">
      <c r="A44" s="8" t="s">
        <v>29</v>
      </c>
      <c r="B44" s="8" t="s">
        <v>30</v>
      </c>
      <c r="C44" s="8" t="s">
        <v>17</v>
      </c>
      <c r="D44" s="30" t="s">
        <v>31</v>
      </c>
      <c r="E44" s="32"/>
      <c r="F44" s="33"/>
      <c r="G44" s="8" t="s">
        <v>31</v>
      </c>
    </row>
    <row r="45" spans="1:12" ht="30" x14ac:dyDescent="0.25">
      <c r="A45" s="25" t="s">
        <v>79</v>
      </c>
      <c r="B45" s="7" t="s">
        <v>80</v>
      </c>
      <c r="C45" s="20" t="s">
        <v>33</v>
      </c>
      <c r="D45" s="34">
        <v>81.394999999999996</v>
      </c>
      <c r="E45" s="35"/>
      <c r="F45" s="36"/>
      <c r="G45" s="4">
        <f>ROUND(D45,2)</f>
        <v>81.400000000000006</v>
      </c>
    </row>
  </sheetData>
  <mergeCells count="47">
    <mergeCell ref="A5:G5"/>
    <mergeCell ref="A6:B6"/>
    <mergeCell ref="A7:B7"/>
    <mergeCell ref="A8:G8"/>
    <mergeCell ref="A9:G9"/>
    <mergeCell ref="A1:G1"/>
    <mergeCell ref="A2:G2"/>
    <mergeCell ref="A3:E3"/>
    <mergeCell ref="F3:G3"/>
    <mergeCell ref="A4:E4"/>
    <mergeCell ref="F4:G4"/>
    <mergeCell ref="D44:F44"/>
    <mergeCell ref="D45:F45"/>
    <mergeCell ref="B10:C10"/>
    <mergeCell ref="B11:C11"/>
    <mergeCell ref="A43:G43"/>
    <mergeCell ref="B32:D32"/>
    <mergeCell ref="B34:D34"/>
    <mergeCell ref="A39:F39"/>
    <mergeCell ref="A40:G40"/>
    <mergeCell ref="B41:C41"/>
    <mergeCell ref="A38:G38"/>
    <mergeCell ref="A31:G31"/>
    <mergeCell ref="B28:C28"/>
    <mergeCell ref="B33:D33"/>
    <mergeCell ref="A37:F37"/>
    <mergeCell ref="A29:F29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A42:G42"/>
    <mergeCell ref="B27:C27"/>
    <mergeCell ref="B22:C22"/>
    <mergeCell ref="B23:C23"/>
    <mergeCell ref="B24:C24"/>
    <mergeCell ref="B25:C25"/>
    <mergeCell ref="B26:C26"/>
    <mergeCell ref="A30:G30"/>
    <mergeCell ref="A35:A36"/>
    <mergeCell ref="B35:D36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Ирина К. Хорькова</cp:lastModifiedBy>
  <cp:lastPrinted>2018-04-27T07:24:33Z</cp:lastPrinted>
  <dcterms:created xsi:type="dcterms:W3CDTF">2018-04-09T06:40:37Z</dcterms:created>
  <dcterms:modified xsi:type="dcterms:W3CDTF">2019-03-27T09:07:52Z</dcterms:modified>
</cp:coreProperties>
</file>