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3"/>
  <c r="M25" s="1"/>
  <c r="H25"/>
  <c r="C4" i="1" l="1"/>
  <c r="D4"/>
  <c r="B4"/>
  <c r="J2"/>
  <c r="G3" l="1"/>
  <c r="H3" s="1"/>
  <c r="J3"/>
  <c r="J5" s="1"/>
  <c r="G2"/>
  <c r="H2" s="1"/>
  <c r="I2" l="1"/>
</calcChain>
</file>

<file path=xl/sharedStrings.xml><?xml version="1.0" encoding="utf-8"?>
<sst xmlns="http://schemas.openxmlformats.org/spreadsheetml/2006/main" count="46" uniqueCount="45">
  <si>
    <t>Вариация</t>
  </si>
  <si>
    <t>НМЦК</t>
  </si>
  <si>
    <t>Стандартное отклонение</t>
  </si>
  <si>
    <t>Средняя цена за еденицу продукции</t>
  </si>
  <si>
    <r>
      <rPr>
        <b/>
        <sz val="12"/>
        <color theme="1"/>
        <rFont val="Times New Roman"/>
        <family val="1"/>
        <charset val="204"/>
      </rPr>
      <t xml:space="preserve">Коммерческое предложение №1 </t>
    </r>
    <r>
      <rPr>
        <sz val="12"/>
        <color theme="1"/>
        <rFont val="Times New Roman"/>
        <family val="1"/>
        <charset val="204"/>
      </rPr>
      <t>(Исх.№ 206/06 от 25.12.14г.)</t>
    </r>
  </si>
  <si>
    <r>
      <rPr>
        <b/>
        <sz val="12"/>
        <color theme="1"/>
        <rFont val="Times New Roman"/>
        <family val="1"/>
        <charset val="204"/>
      </rPr>
      <t xml:space="preserve">Коммерческое предложение №2 </t>
    </r>
    <r>
      <rPr>
        <sz val="12"/>
        <color theme="1"/>
        <rFont val="Times New Roman"/>
        <family val="1"/>
        <charset val="204"/>
      </rPr>
      <t>(исх.№ОП-39/7689 от 25.12.14)</t>
    </r>
  </si>
  <si>
    <r>
      <t>Коммерческое предложение №3</t>
    </r>
    <r>
      <rPr>
        <sz val="12"/>
        <color theme="1"/>
        <rFont val="Times New Roman"/>
        <family val="1"/>
        <charset val="204"/>
      </rPr>
      <t xml:space="preserve"> (№ 01-9/530 от 26.12.14)</t>
    </r>
  </si>
  <si>
    <t>Кол-во предложений</t>
  </si>
  <si>
    <t>кол-во месяцев</t>
  </si>
  <si>
    <t>Единовре-менный платеж за организа-цию канала</t>
  </si>
  <si>
    <t>ИТОГО</t>
  </si>
  <si>
    <t>Всего сумма с учетом единовре-менного платежа</t>
  </si>
  <si>
    <t>Обоснование начальной (максимальной) цены контракта</t>
  </si>
  <si>
    <t xml:space="preserve">               (указывается предмет контракта)</t>
  </si>
  <si>
    <t>Определение НМЦК методом сопоставимых рыночных цен (анализ рынка):</t>
  </si>
  <si>
    <t xml:space="preserve">расчет произведён в соответствии с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исполнителем). Утвержден приказом  Минэкономразвития России от 2 октября 2013г. № 567 </t>
  </si>
  <si>
    <t>Приложение:  коммерческие предложения 3 шт.</t>
  </si>
  <si>
    <t>№ п/п</t>
  </si>
  <si>
    <t>ОКПД 2</t>
  </si>
  <si>
    <t>наименование</t>
  </si>
  <si>
    <t>Средняя стоимость за ед. в соотв. с п.3.21 Приказа Минэкономразвития России от 02.10.2013г. № 567</t>
  </si>
  <si>
    <t>Стоимость наименования товара, рассчитанная по ср. стоимости за единицу</t>
  </si>
  <si>
    <t xml:space="preserve">Вариация </t>
  </si>
  <si>
    <t>кол-во кг.</t>
  </si>
  <si>
    <t>Реестровая запись контракта  № 3890200916518000046 , руб.</t>
  </si>
  <si>
    <t xml:space="preserve">Реестровая запись контракта № 389020091651800010, руб. </t>
  </si>
  <si>
    <t>Стоимость наименования товара, рассчитанная по реестровой записи контракта  № 3890200916518000046</t>
  </si>
  <si>
    <t>Стоимость наименования товара, рассчитанная по реестровой записи контракта № 389020091651800010</t>
  </si>
  <si>
    <t>Реестровая запись контракта № 2664801244817000019, руб.</t>
  </si>
  <si>
    <t>Стоимость наименования товара, рассчитанная по реестровой записи контракта № 2664801244817000019</t>
  </si>
  <si>
    <t>на поству молочных продуктов в Государственное казенное учреждение социального обслуживания Свердловской области "Социально-реабилитационный центр для несовершеннолетних №5 Дзержинского района город Нижний Тагил"</t>
  </si>
  <si>
    <t>10.51.11.110</t>
  </si>
  <si>
    <t xml:space="preserve">
Молоко питьевое
</t>
  </si>
  <si>
    <t>Кефир</t>
  </si>
  <si>
    <t>10.51.52.114</t>
  </si>
  <si>
    <t>10.51.52.119</t>
  </si>
  <si>
    <t>Напиток кисломолочный "Снежок"</t>
  </si>
  <si>
    <t>Йогур питьевой</t>
  </si>
  <si>
    <t>Творог</t>
  </si>
  <si>
    <t>Сыр твердый</t>
  </si>
  <si>
    <t>10.51.40.113</t>
  </si>
  <si>
    <t>10.51.40.300</t>
  </si>
  <si>
    <t>10.51.52.112</t>
  </si>
  <si>
    <r>
      <t xml:space="preserve">Наименование заказчика    </t>
    </r>
    <r>
      <rPr>
        <b/>
        <u/>
        <sz val="16"/>
        <rFont val="Times New Roman"/>
        <family val="1"/>
        <charset val="204"/>
      </rPr>
      <t>Государственное казенное учреждение социального обслуживания Свердловской области "Социально-реабилитационный центр для несовершеннолетних №5 Дзержинского района города Нижний Тагил"</t>
    </r>
  </si>
  <si>
    <r>
      <t xml:space="preserve">В целях определения однородности совокупности значений выявленных цен, используемых в расчете НМЦК в соответствии с настоящим разделом, рекомендуется определять коэффициент вариации. Коэффициент вариации цены определяется по следующей формуле: 
где:
V - коэффициент вариации;
</t>
    </r>
    <r>
      <rPr>
        <sz val="16"/>
        <rFont val="Calibri"/>
        <family val="2"/>
        <charset val="204"/>
      </rPr>
      <t>Ϭ</t>
    </r>
    <r>
      <rPr>
        <sz val="16"/>
        <rFont val="Times New Roman"/>
        <family val="1"/>
        <charset val="204"/>
      </rPr>
      <t xml:space="preserve">  - среднее квадратичное отклонение;
</t>
    </r>
    <r>
      <rPr>
        <i/>
        <sz val="16"/>
        <rFont val="Times New Roman"/>
        <family val="1"/>
        <charset val="204"/>
      </rPr>
      <t>ц  i</t>
    </r>
    <r>
      <rPr>
        <sz val="16"/>
        <rFont val="Times New Roman"/>
        <family val="1"/>
        <charset val="204"/>
      </rPr>
      <t xml:space="preserve">  - цена единицы товара, работы, услуги, указанная в источнике с номером i;
&lt;ц&gt; - средняя арифметическая величина цены единицы товара, работы, услуги;
n - количество значений, используемых в расчете.
 Коэффициент вариации может быть рассчитан с помощью стандартных функций табличных редакторов.
Совокупность значений, используемых в расчете, при определении НМЦК считается неоднородной, если коэффициент вариации цены превышает 33%.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
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</si>
</sst>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_р_."/>
    <numFmt numFmtId="166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Calibri"/>
      <family val="2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166" fontId="5" fillId="0" borderId="0" xfId="0" applyNumberFormat="1" applyFont="1"/>
    <xf numFmtId="0" fontId="8" fillId="0" borderId="0" xfId="0" applyFont="1"/>
    <xf numFmtId="0" fontId="1" fillId="0" borderId="0" xfId="0" applyFont="1"/>
    <xf numFmtId="0" fontId="10" fillId="0" borderId="0" xfId="0" applyFont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top"/>
    </xf>
    <xf numFmtId="49" fontId="11" fillId="0" borderId="0" xfId="1" applyNumberFormat="1" applyFont="1" applyFill="1" applyBorder="1" applyAlignment="1">
      <alignment vertical="top" wrapText="1"/>
    </xf>
    <xf numFmtId="0" fontId="11" fillId="0" borderId="0" xfId="2" applyFont="1" applyFill="1" applyAlignment="1">
      <alignment vertical="center" wrapText="1"/>
    </xf>
    <xf numFmtId="0" fontId="16" fillId="0" borderId="0" xfId="0" applyFont="1"/>
    <xf numFmtId="0" fontId="11" fillId="0" borderId="0" xfId="2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2" fontId="1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_Плат. нов.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9</xdr:row>
      <xdr:rowOff>152400</xdr:rowOff>
    </xdr:from>
    <xdr:to>
      <xdr:col>2</xdr:col>
      <xdr:colOff>2441173</xdr:colOff>
      <xdr:row>12</xdr:row>
      <xdr:rowOff>85725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067050"/>
          <a:ext cx="144780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723900</xdr:colOff>
      <xdr:row>9</xdr:row>
      <xdr:rowOff>95250</xdr:rowOff>
    </xdr:from>
    <xdr:to>
      <xdr:col>5</xdr:col>
      <xdr:colOff>1295399</xdr:colOff>
      <xdr:row>12</xdr:row>
      <xdr:rowOff>171450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09900"/>
          <a:ext cx="19050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B1" sqref="B1"/>
    </sheetView>
  </sheetViews>
  <sheetFormatPr defaultRowHeight="15.75"/>
  <cols>
    <col min="1" max="1" width="11.28515625" customWidth="1"/>
    <col min="2" max="2" width="19.5703125" customWidth="1"/>
    <col min="3" max="3" width="19" customWidth="1"/>
    <col min="4" max="4" width="18.42578125" customWidth="1"/>
    <col min="5" max="5" width="7.7109375" style="5" customWidth="1"/>
    <col min="6" max="6" width="9" style="5" customWidth="1"/>
    <col min="7" max="7" width="13.5703125" style="5" customWidth="1"/>
    <col min="8" max="8" width="13.28515625" style="5" customWidth="1"/>
    <col min="9" max="9" width="10.140625" style="5" customWidth="1"/>
    <col min="10" max="10" width="14" style="5" customWidth="1"/>
  </cols>
  <sheetData>
    <row r="1" spans="1:10" ht="78.75">
      <c r="A1" s="38"/>
      <c r="B1" s="1" t="s">
        <v>4</v>
      </c>
      <c r="C1" s="1" t="s">
        <v>5</v>
      </c>
      <c r="D1" s="2" t="s">
        <v>6</v>
      </c>
      <c r="E1" s="11" t="s">
        <v>7</v>
      </c>
      <c r="F1" s="11" t="s">
        <v>8</v>
      </c>
      <c r="G1" s="11" t="s">
        <v>3</v>
      </c>
      <c r="H1" s="11" t="s">
        <v>2</v>
      </c>
      <c r="I1" s="11" t="s">
        <v>0</v>
      </c>
      <c r="J1" s="12" t="s">
        <v>1</v>
      </c>
    </row>
    <row r="2" spans="1:10" ht="61.5" customHeight="1">
      <c r="A2" s="39"/>
      <c r="B2" s="6">
        <v>299000</v>
      </c>
      <c r="C2" s="9">
        <v>269802</v>
      </c>
      <c r="D2" s="10">
        <v>200000</v>
      </c>
      <c r="E2" s="3">
        <v>3</v>
      </c>
      <c r="F2" s="3">
        <v>11</v>
      </c>
      <c r="G2" s="4">
        <f>SUM(B2:D2)/E2</f>
        <v>256267.33333333334</v>
      </c>
      <c r="H2" s="4">
        <f>STDEV(B2-G2,C2-G2,D2-G2)</f>
        <v>50868.854924534455</v>
      </c>
      <c r="I2" s="4">
        <f>(H2/G2)*100</f>
        <v>19.849917764730499</v>
      </c>
      <c r="J2" s="8">
        <f>(F2/E2)*(B2+C2+D2)</f>
        <v>2818940.6666666665</v>
      </c>
    </row>
    <row r="3" spans="1:10" ht="94.5">
      <c r="A3" s="1" t="s">
        <v>9</v>
      </c>
      <c r="B3" s="6">
        <v>90000</v>
      </c>
      <c r="C3" s="9">
        <v>67530</v>
      </c>
      <c r="D3" s="9">
        <v>25000</v>
      </c>
      <c r="E3" s="3">
        <v>3</v>
      </c>
      <c r="F3" s="3">
        <v>1</v>
      </c>
      <c r="G3" s="4">
        <f>SUM(B3:D3)/E3</f>
        <v>60843.333333333336</v>
      </c>
      <c r="H3" s="4">
        <f>STDEV(B3-G3,C3-G3,D3-G3)</f>
        <v>33011.871097127063</v>
      </c>
      <c r="I3" s="4"/>
      <c r="J3" s="8">
        <f>(F3/E3)*(B3+C3+D3)</f>
        <v>60843.333333333328</v>
      </c>
    </row>
    <row r="4" spans="1:10" ht="94.5">
      <c r="A4" s="1" t="s">
        <v>11</v>
      </c>
      <c r="B4" s="7">
        <f>B2+B3</f>
        <v>389000</v>
      </c>
      <c r="C4" s="7">
        <f t="shared" ref="C4:D4" si="0">C2+C3</f>
        <v>337332</v>
      </c>
      <c r="D4" s="7">
        <f t="shared" si="0"/>
        <v>225000</v>
      </c>
      <c r="E4" s="14"/>
      <c r="F4" s="14"/>
      <c r="G4" s="14"/>
      <c r="H4" s="14"/>
      <c r="I4" s="14"/>
      <c r="J4" s="14"/>
    </row>
    <row r="5" spans="1:10" ht="26.25">
      <c r="F5" s="13" t="s">
        <v>10</v>
      </c>
      <c r="J5" s="15">
        <f>J2+J3</f>
        <v>2879784</v>
      </c>
    </row>
  </sheetData>
  <mergeCells count="1">
    <mergeCell ref="A1:A2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D16" zoomScale="79" zoomScaleNormal="79" workbookViewId="0">
      <selection activeCell="H39" sqref="H39"/>
    </sheetView>
  </sheetViews>
  <sheetFormatPr defaultRowHeight="15"/>
  <cols>
    <col min="1" max="1" width="6.85546875" customWidth="1"/>
    <col min="2" max="2" width="17" customWidth="1"/>
    <col min="3" max="3" width="38.7109375" customWidth="1"/>
    <col min="4" max="4" width="11.5703125" customWidth="1"/>
    <col min="5" max="5" width="18.42578125" customWidth="1"/>
    <col min="6" max="6" width="23.5703125" customWidth="1"/>
    <col min="7" max="7" width="18.42578125" customWidth="1"/>
    <col min="8" max="8" width="22.5703125" customWidth="1"/>
    <col min="9" max="9" width="26.5703125" customWidth="1"/>
    <col min="10" max="10" width="17.7109375" customWidth="1"/>
    <col min="11" max="11" width="23.7109375" customWidth="1"/>
    <col min="12" max="12" width="11.140625" customWidth="1"/>
    <col min="13" max="13" width="18" customWidth="1"/>
  </cols>
  <sheetData>
    <row r="1" spans="1:13" s="16" customFormat="1" ht="22.5" customHeight="1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18"/>
      <c r="L1" s="18"/>
      <c r="M1" s="18"/>
    </row>
    <row r="2" spans="1:13" s="16" customFormat="1" ht="36" customHeight="1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18"/>
      <c r="K2" s="18"/>
      <c r="L2" s="18"/>
      <c r="M2" s="18"/>
    </row>
    <row r="3" spans="1:13" s="16" customFormat="1" ht="12" customHeight="1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18"/>
      <c r="K3" s="18"/>
      <c r="L3" s="18"/>
      <c r="M3" s="18"/>
    </row>
    <row r="4" spans="1:13" s="16" customFormat="1" ht="32.25" customHeight="1">
      <c r="A4" s="19" t="s">
        <v>43</v>
      </c>
      <c r="B4" s="18"/>
      <c r="C4" s="20"/>
      <c r="D4" s="20"/>
      <c r="E4" s="21"/>
      <c r="F4" s="21"/>
      <c r="G4" s="18"/>
      <c r="H4" s="18"/>
      <c r="I4" s="18"/>
      <c r="J4" s="18"/>
      <c r="K4" s="18"/>
      <c r="L4" s="18"/>
      <c r="M4" s="18"/>
    </row>
    <row r="5" spans="1:13" s="16" customFormat="1" ht="19.5" customHeight="1">
      <c r="A5" s="42" t="s">
        <v>14</v>
      </c>
      <c r="B5" s="42"/>
      <c r="C5" s="42"/>
      <c r="D5" s="42"/>
      <c r="E5" s="42"/>
      <c r="F5" s="42"/>
      <c r="G5" s="42"/>
      <c r="H5" s="42"/>
      <c r="I5" s="42"/>
      <c r="J5" s="18"/>
      <c r="K5" s="18"/>
      <c r="L5" s="18"/>
      <c r="M5" s="18"/>
    </row>
    <row r="6" spans="1:13" s="16" customFormat="1" ht="18.75" customHeight="1">
      <c r="A6" s="43" t="s">
        <v>15</v>
      </c>
      <c r="B6" s="43"/>
      <c r="C6" s="43"/>
      <c r="D6" s="43"/>
      <c r="E6" s="43"/>
      <c r="F6" s="43"/>
      <c r="G6" s="43"/>
      <c r="H6" s="43"/>
      <c r="I6" s="43"/>
      <c r="J6" s="18"/>
      <c r="K6" s="18"/>
      <c r="L6" s="18"/>
      <c r="M6" s="18"/>
    </row>
    <row r="7" spans="1:13" s="16" customFormat="1" ht="27.75" customHeight="1">
      <c r="A7" s="43"/>
      <c r="B7" s="43"/>
      <c r="C7" s="43"/>
      <c r="D7" s="43"/>
      <c r="E7" s="43"/>
      <c r="F7" s="43"/>
      <c r="G7" s="43"/>
      <c r="H7" s="43"/>
      <c r="I7" s="43"/>
      <c r="J7" s="18"/>
      <c r="K7" s="18"/>
      <c r="L7" s="18"/>
      <c r="M7" s="18"/>
    </row>
    <row r="8" spans="1:13" s="16" customFormat="1" ht="34.5" customHeight="1">
      <c r="A8" s="40" t="s">
        <v>44</v>
      </c>
      <c r="B8" s="40"/>
      <c r="C8" s="40"/>
      <c r="D8" s="40"/>
      <c r="E8" s="40"/>
      <c r="F8" s="40"/>
      <c r="G8" s="40"/>
      <c r="H8" s="40"/>
      <c r="I8" s="40"/>
      <c r="J8" s="22"/>
      <c r="K8" s="22"/>
      <c r="L8" s="22"/>
      <c r="M8" s="18"/>
    </row>
    <row r="9" spans="1:13" s="16" customFormat="1" ht="15" customHeight="1">
      <c r="A9" s="40"/>
      <c r="B9" s="40"/>
      <c r="C9" s="40"/>
      <c r="D9" s="40"/>
      <c r="E9" s="40"/>
      <c r="F9" s="40"/>
      <c r="G9" s="40"/>
      <c r="H9" s="40"/>
      <c r="I9" s="40"/>
      <c r="J9" s="22"/>
      <c r="K9" s="22"/>
      <c r="L9" s="22"/>
      <c r="M9" s="18"/>
    </row>
    <row r="10" spans="1:13" s="16" customFormat="1" ht="15" customHeight="1">
      <c r="A10" s="40"/>
      <c r="B10" s="40"/>
      <c r="C10" s="40"/>
      <c r="D10" s="40"/>
      <c r="E10" s="40"/>
      <c r="F10" s="40"/>
      <c r="G10" s="40"/>
      <c r="H10" s="40"/>
      <c r="I10" s="40"/>
      <c r="J10" s="22"/>
      <c r="K10" s="22"/>
      <c r="L10" s="22"/>
      <c r="M10" s="18"/>
    </row>
    <row r="11" spans="1:13" s="16" customFormat="1" ht="15" customHeight="1">
      <c r="A11" s="40"/>
      <c r="B11" s="40"/>
      <c r="C11" s="40"/>
      <c r="D11" s="40"/>
      <c r="E11" s="40"/>
      <c r="F11" s="40"/>
      <c r="G11" s="40"/>
      <c r="H11" s="40"/>
      <c r="I11" s="40"/>
      <c r="J11" s="22"/>
      <c r="K11" s="22"/>
      <c r="L11" s="22"/>
      <c r="M11" s="18"/>
    </row>
    <row r="12" spans="1:13" s="16" customFormat="1" ht="15" customHeight="1">
      <c r="A12" s="40"/>
      <c r="B12" s="40"/>
      <c r="C12" s="40"/>
      <c r="D12" s="40"/>
      <c r="E12" s="40"/>
      <c r="F12" s="40"/>
      <c r="G12" s="40"/>
      <c r="H12" s="40"/>
      <c r="I12" s="40"/>
      <c r="J12" s="22"/>
      <c r="K12" s="22"/>
      <c r="L12" s="22"/>
      <c r="M12" s="18"/>
    </row>
    <row r="13" spans="1:13" s="16" customFormat="1" ht="15" customHeight="1">
      <c r="A13" s="40"/>
      <c r="B13" s="40"/>
      <c r="C13" s="40"/>
      <c r="D13" s="40"/>
      <c r="E13" s="40"/>
      <c r="F13" s="40"/>
      <c r="G13" s="40"/>
      <c r="H13" s="40"/>
      <c r="I13" s="40"/>
      <c r="J13" s="22"/>
      <c r="K13" s="22"/>
      <c r="L13" s="22"/>
      <c r="M13" s="18"/>
    </row>
    <row r="14" spans="1:13" s="16" customFormat="1" ht="15" customHeight="1">
      <c r="A14" s="40"/>
      <c r="B14" s="40"/>
      <c r="C14" s="40"/>
      <c r="D14" s="40"/>
      <c r="E14" s="40"/>
      <c r="F14" s="40"/>
      <c r="G14" s="40"/>
      <c r="H14" s="40"/>
      <c r="I14" s="40"/>
      <c r="J14" s="22"/>
      <c r="K14" s="22"/>
      <c r="L14" s="22"/>
      <c r="M14" s="18"/>
    </row>
    <row r="15" spans="1:13" s="16" customFormat="1" ht="15" customHeight="1">
      <c r="A15" s="40"/>
      <c r="B15" s="40"/>
      <c r="C15" s="40"/>
      <c r="D15" s="40"/>
      <c r="E15" s="40"/>
      <c r="F15" s="40"/>
      <c r="G15" s="40"/>
      <c r="H15" s="40"/>
      <c r="I15" s="40"/>
      <c r="J15" s="22"/>
      <c r="K15" s="22"/>
      <c r="L15" s="22"/>
      <c r="M15" s="18"/>
    </row>
    <row r="16" spans="1:13" s="16" customFormat="1" ht="55.5" customHeight="1">
      <c r="A16" s="40"/>
      <c r="B16" s="40"/>
      <c r="C16" s="40"/>
      <c r="D16" s="40"/>
      <c r="E16" s="40"/>
      <c r="F16" s="40"/>
      <c r="G16" s="40"/>
      <c r="H16" s="40"/>
      <c r="I16" s="40"/>
      <c r="J16" s="22"/>
      <c r="K16" s="22"/>
      <c r="L16" s="22"/>
      <c r="M16" s="18"/>
    </row>
    <row r="17" spans="1:13" s="17" customFormat="1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22"/>
      <c r="K17" s="22"/>
      <c r="L17" s="22"/>
      <c r="M17" s="23"/>
    </row>
    <row r="18" spans="1:13" s="17" customFormat="1" ht="16.5" hidden="1" customHeight="1">
      <c r="A18" s="40"/>
      <c r="B18" s="40"/>
      <c r="C18" s="40"/>
      <c r="D18" s="40"/>
      <c r="E18" s="40"/>
      <c r="F18" s="40"/>
      <c r="G18" s="40"/>
      <c r="H18" s="40"/>
      <c r="I18" s="40"/>
      <c r="J18" s="24"/>
      <c r="K18" s="24"/>
      <c r="L18" s="24"/>
      <c r="M18" s="23"/>
    </row>
    <row r="19" spans="1:13" s="17" customFormat="1" ht="131.25" customHeight="1">
      <c r="A19" s="25" t="s">
        <v>17</v>
      </c>
      <c r="B19" s="25" t="s">
        <v>18</v>
      </c>
      <c r="C19" s="25" t="s">
        <v>19</v>
      </c>
      <c r="D19" s="26" t="s">
        <v>23</v>
      </c>
      <c r="E19" s="27" t="s">
        <v>24</v>
      </c>
      <c r="F19" s="26" t="s">
        <v>26</v>
      </c>
      <c r="G19" s="28" t="s">
        <v>25</v>
      </c>
      <c r="H19" s="26" t="s">
        <v>27</v>
      </c>
      <c r="I19" s="28" t="s">
        <v>28</v>
      </c>
      <c r="J19" s="26" t="s">
        <v>29</v>
      </c>
      <c r="K19" s="26" t="s">
        <v>20</v>
      </c>
      <c r="L19" s="26" t="s">
        <v>22</v>
      </c>
      <c r="M19" s="26" t="s">
        <v>21</v>
      </c>
    </row>
    <row r="20" spans="1:13" s="17" customFormat="1" ht="131.25" customHeight="1">
      <c r="A20" s="25"/>
      <c r="B20" s="25" t="s">
        <v>40</v>
      </c>
      <c r="C20" s="25" t="s">
        <v>39</v>
      </c>
      <c r="D20" s="26">
        <v>230</v>
      </c>
      <c r="E20" s="27">
        <v>380</v>
      </c>
      <c r="F20" s="26">
        <v>87400</v>
      </c>
      <c r="G20" s="28">
        <v>390</v>
      </c>
      <c r="H20" s="26">
        <v>89700</v>
      </c>
      <c r="I20" s="28">
        <v>385</v>
      </c>
      <c r="J20" s="26">
        <v>88550</v>
      </c>
      <c r="K20" s="26">
        <v>385</v>
      </c>
      <c r="L20" s="26">
        <v>1.3</v>
      </c>
      <c r="M20" s="26">
        <v>88550</v>
      </c>
    </row>
    <row r="21" spans="1:13" s="17" customFormat="1" ht="131.25" customHeight="1">
      <c r="A21" s="25"/>
      <c r="B21" s="25" t="s">
        <v>41</v>
      </c>
      <c r="C21" s="25" t="s">
        <v>38</v>
      </c>
      <c r="D21" s="26">
        <v>1000</v>
      </c>
      <c r="E21" s="27">
        <v>300</v>
      </c>
      <c r="F21" s="26">
        <v>300000</v>
      </c>
      <c r="G21" s="28">
        <v>320</v>
      </c>
      <c r="H21" s="26">
        <v>320000</v>
      </c>
      <c r="I21" s="28">
        <v>310</v>
      </c>
      <c r="J21" s="26">
        <v>310000</v>
      </c>
      <c r="K21" s="26">
        <v>310</v>
      </c>
      <c r="L21" s="26">
        <v>3.23</v>
      </c>
      <c r="M21" s="26">
        <v>310000</v>
      </c>
    </row>
    <row r="22" spans="1:13" s="17" customFormat="1" ht="131.25" customHeight="1">
      <c r="A22" s="25"/>
      <c r="B22" s="25" t="s">
        <v>42</v>
      </c>
      <c r="C22" s="25" t="s">
        <v>37</v>
      </c>
      <c r="D22" s="26">
        <v>600</v>
      </c>
      <c r="E22" s="27">
        <v>70</v>
      </c>
      <c r="F22" s="26">
        <v>42000</v>
      </c>
      <c r="G22" s="28">
        <v>74</v>
      </c>
      <c r="H22" s="26">
        <v>44400</v>
      </c>
      <c r="I22" s="28">
        <v>76</v>
      </c>
      <c r="J22" s="26">
        <v>45600</v>
      </c>
      <c r="K22" s="26">
        <v>73.33</v>
      </c>
      <c r="L22" s="26">
        <v>4.17</v>
      </c>
      <c r="M22" s="26">
        <v>43998</v>
      </c>
    </row>
    <row r="23" spans="1:13" s="17" customFormat="1" ht="131.25" customHeight="1">
      <c r="A23" s="25"/>
      <c r="B23" s="25" t="s">
        <v>35</v>
      </c>
      <c r="C23" s="25" t="s">
        <v>36</v>
      </c>
      <c r="D23" s="26">
        <v>340</v>
      </c>
      <c r="E23" s="27">
        <v>70</v>
      </c>
      <c r="F23" s="26">
        <v>23800</v>
      </c>
      <c r="G23" s="28">
        <v>74</v>
      </c>
      <c r="H23" s="26">
        <v>25160</v>
      </c>
      <c r="I23" s="28">
        <v>72</v>
      </c>
      <c r="J23" s="26">
        <v>24480</v>
      </c>
      <c r="K23" s="26">
        <v>72</v>
      </c>
      <c r="L23" s="26">
        <v>2.78</v>
      </c>
      <c r="M23" s="26">
        <v>24480</v>
      </c>
    </row>
    <row r="24" spans="1:13" s="17" customFormat="1" ht="131.25" customHeight="1">
      <c r="A24" s="29"/>
      <c r="B24" s="29" t="s">
        <v>34</v>
      </c>
      <c r="C24" s="29" t="s">
        <v>33</v>
      </c>
      <c r="D24" s="30">
        <v>2900</v>
      </c>
      <c r="E24" s="31">
        <v>50</v>
      </c>
      <c r="F24" s="30">
        <v>145000</v>
      </c>
      <c r="G24" s="32">
        <v>52</v>
      </c>
      <c r="H24" s="30">
        <v>150800</v>
      </c>
      <c r="I24" s="32">
        <v>54</v>
      </c>
      <c r="J24" s="30">
        <v>156600</v>
      </c>
      <c r="K24" s="30">
        <v>52</v>
      </c>
      <c r="L24" s="26">
        <v>3.85</v>
      </c>
      <c r="M24" s="26">
        <v>150800</v>
      </c>
    </row>
    <row r="25" spans="1:13" s="16" customFormat="1" ht="273.75" customHeight="1">
      <c r="A25" s="29"/>
      <c r="B25" s="29" t="s">
        <v>31</v>
      </c>
      <c r="C25" s="29" t="s">
        <v>32</v>
      </c>
      <c r="D25" s="33">
        <v>6000</v>
      </c>
      <c r="E25" s="34">
        <v>50</v>
      </c>
      <c r="F25" s="34">
        <v>300000</v>
      </c>
      <c r="G25" s="34">
        <v>54</v>
      </c>
      <c r="H25" s="34">
        <f>D25*G25</f>
        <v>324000</v>
      </c>
      <c r="I25" s="34">
        <v>52</v>
      </c>
      <c r="J25" s="34">
        <v>312000</v>
      </c>
      <c r="K25" s="34">
        <f>ROUND((E25+G25+I25)/3,2)</f>
        <v>52</v>
      </c>
      <c r="L25" s="34">
        <v>3.85</v>
      </c>
      <c r="M25" s="34">
        <f>ROUND(D25*K25,2)</f>
        <v>312000</v>
      </c>
    </row>
    <row r="26" spans="1:13" ht="20.25">
      <c r="A26" s="35"/>
      <c r="B26" s="35"/>
      <c r="C26" s="36" t="s">
        <v>10</v>
      </c>
      <c r="D26" s="35"/>
      <c r="E26" s="35"/>
      <c r="F26" s="37"/>
      <c r="G26" s="37"/>
      <c r="H26" s="37"/>
      <c r="I26" s="37"/>
      <c r="J26" s="37"/>
      <c r="K26" s="37"/>
      <c r="L26" s="37"/>
      <c r="M26" s="37">
        <v>929828</v>
      </c>
    </row>
    <row r="27" spans="1:13" ht="2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31" spans="1:13">
      <c r="B31" s="16" t="s">
        <v>16</v>
      </c>
      <c r="C31" s="16"/>
      <c r="D31" s="16"/>
    </row>
  </sheetData>
  <mergeCells count="6">
    <mergeCell ref="A8:I18"/>
    <mergeCell ref="A1:J1"/>
    <mergeCell ref="A5:I5"/>
    <mergeCell ref="A6:I7"/>
    <mergeCell ref="A2:I2"/>
    <mergeCell ref="A3:I3"/>
  </mergeCells>
  <pageMargins left="0" right="0" top="0" bottom="0.74803149606299213" header="0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2019-03-04T05:41:38Z</dcterms:modified>
</cp:coreProperties>
</file>