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PB-ADM-APT-1\Desktop\Временная Папка\"/>
    </mc:Choice>
  </mc:AlternateContent>
  <bookViews>
    <workbookView xWindow="0" yWindow="0" windowWidth="28800" windowHeight="12300"/>
  </bookViews>
  <sheets>
    <sheet name="Окончательный расчёт" sheetId="2" r:id="rId1"/>
    <sheet name="Анализ рынка" sheetId="3" r:id="rId2"/>
    <sheet name="Реестр пред. отп. цен на ЖНВЛП" sheetId="4" r:id="rId3"/>
    <sheet name="Метод ср.взвеш. цены" sheetId="5" r:id="rId4"/>
    <sheet name="Метод референтных цен" sheetId="6" r:id="rId5"/>
  </sheets>
  <calcPr calcId="162913"/>
</workbook>
</file>

<file path=xl/calcChain.xml><?xml version="1.0" encoding="utf-8"?>
<calcChain xmlns="http://schemas.openxmlformats.org/spreadsheetml/2006/main">
  <c r="AB32" i="2" l="1"/>
  <c r="S32" i="2"/>
  <c r="AB31" i="2"/>
  <c r="S31" i="2"/>
  <c r="S30" i="2"/>
  <c r="R32" i="2"/>
  <c r="R30" i="2"/>
  <c r="M29" i="3"/>
  <c r="M28" i="3"/>
  <c r="M27" i="3"/>
  <c r="M26" i="3"/>
  <c r="M30" i="3" s="1"/>
  <c r="Q32" i="2" s="1"/>
  <c r="M20" i="3"/>
  <c r="M19" i="3"/>
  <c r="M18" i="3"/>
  <c r="M17" i="3"/>
  <c r="M21" i="3" s="1"/>
  <c r="Q31" i="2" s="1"/>
  <c r="M11" i="3"/>
  <c r="M10" i="3"/>
  <c r="M9" i="3"/>
  <c r="M8" i="3"/>
  <c r="M12" i="3" s="1"/>
  <c r="Q30" i="2" s="1"/>
  <c r="W30" i="2" s="1" a="1"/>
  <c r="W30" i="2" s="1"/>
  <c r="Z30" i="2" s="1"/>
  <c r="AA30" i="2" s="1"/>
  <c r="N30" i="4"/>
  <c r="N29" i="4"/>
  <c r="N21" i="4"/>
  <c r="R31" i="2" s="1"/>
  <c r="N20" i="4"/>
  <c r="N12" i="4"/>
  <c r="N11" i="4"/>
  <c r="AN29" i="6"/>
  <c r="U32" i="2" s="1"/>
  <c r="AL29" i="6"/>
  <c r="AO29" i="6" s="1"/>
  <c r="V32" i="2" s="1"/>
  <c r="AK29" i="6"/>
  <c r="T32" i="2" s="1"/>
  <c r="AO19" i="6"/>
  <c r="V31" i="2" s="1"/>
  <c r="AN19" i="6"/>
  <c r="U31" i="2" s="1"/>
  <c r="AM19" i="6"/>
  <c r="AL19" i="6"/>
  <c r="AK19" i="6"/>
  <c r="T31" i="2" s="1"/>
  <c r="AN9" i="6"/>
  <c r="U30" i="2" s="1"/>
  <c r="AL9" i="6"/>
  <c r="AO9" i="6" s="1"/>
  <c r="V30" i="2" s="1"/>
  <c r="AK9" i="6"/>
  <c r="T30" i="2" s="1"/>
  <c r="W31" i="2" l="1" a="1"/>
  <c r="W31" i="2" s="1"/>
  <c r="Z31" i="2" s="1"/>
  <c r="AA31" i="2" s="1"/>
  <c r="AB30" i="2"/>
  <c r="AB33" i="2" s="1"/>
  <c r="W32" i="2" a="1"/>
  <c r="W32" i="2" s="1"/>
  <c r="Z32" i="2" s="1"/>
  <c r="AA32" i="2" s="1"/>
  <c r="AA33" i="2" s="1"/>
  <c r="AM9" i="6"/>
  <c r="AM29" i="6"/>
</calcChain>
</file>

<file path=xl/sharedStrings.xml><?xml version="1.0" encoding="utf-8"?>
<sst xmlns="http://schemas.openxmlformats.org/spreadsheetml/2006/main" count="725" uniqueCount="185">
  <si>
    <t>Сформировано в системе СТАР - универсальном сервисе для работы с закупками РФ</t>
  </si>
  <si>
    <t>Обоснование начальной (максимальной) цены контракта на поставку лекарственных средств</t>
  </si>
  <si>
    <t>Наименование организации:</t>
  </si>
  <si>
    <t>Наименование пользователя:</t>
  </si>
  <si>
    <t>ГБУЗ СО "КАРПИНСКАЯ ЦГБ" ИНН:6614001977 КПП:661701001</t>
  </si>
  <si>
    <t xml:space="preserve">Используемый метод определения НМЦК: </t>
  </si>
  <si>
    <t>в соответствии с приказом Министерства здравоохранения РФ №871н от 26.10.2017 г.</t>
  </si>
  <si>
    <t>Используемый способ округления:</t>
  </si>
  <si>
    <t>округление вниз с точностью до копейки</t>
  </si>
  <si>
    <t xml:space="preserve">Дата выполнения расчёта: </t>
  </si>
  <si>
    <t>22.07.2019 08:38</t>
  </si>
  <si>
    <t xml:space="preserve">Объект закупки (предмет контракта): </t>
  </si>
  <si>
    <t>Начальная (максимальная) цена контракта (далее - НМЦК) определена Приказом Минздрава России от 26.10.2017 №871н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при осуществлении закупок лекарственных препаратов для медицинского применения" (далее - Порядок).</t>
  </si>
  <si>
    <t>Расчет цены единицы лекарственного препарата:</t>
  </si>
  <si>
    <t>А) Цена единицы лекарственного препарата в соответствии с подпунктом а пункта 3 Порядка.</t>
  </si>
  <si>
    <t>Цену единицы планируемого к закупке лекарственного препарата определяют без учета НДС и оптовой надбавки:_x000D_
 - методом сопоставимых рыночных цен (производится в соответствии со ст.22 Закона № 44-ФЗ, применяется в случае закупки лекарственных препаратов, не входящих в перечень ЖНВЛП)_x000D_
 - тарифным методом (применяется в случае закупки лекарственных препаратов, входящих в перечень ЖНВЛП)</t>
  </si>
  <si>
    <t>Б) Цена единицы лекарственного препарата в соответствии с подпунктом б пункта 3 Порядка.</t>
  </si>
  <si>
    <t>Заказчиком осуществляется расчет средневзвешенной цены на основе контрактов (договоров) на поставку планируемого лекарственного препарата, на основании всех исполненных заказчиком государственных (муниципальных) контрактов или договоров на поставку планируемого к закупке лекарственного препарата с учетом эквивалентных лекарственных форм и дозировок за 12 месяцев, предшествующих месяцу расчета , без учета НДС и оптовой надбавки.</t>
  </si>
  <si>
    <t>В) Цена единицы лекарственного препарата в соответствии с подпунктом в пункта 3 Порядка.</t>
  </si>
  <si>
    <t>Используется цена, которая рассчитывается автоматически в единой государственной информационной системе в сфере здравоохранения (далее - референтная цена) в соответствии с пунктом 4 Порядка, сведения о которой предоставляются в единую информационную систему в сфере закупок посредством информационного взаимодействия между указанными системами.</t>
  </si>
  <si>
    <t xml:space="preserve">Расчет НМЦК осуществляется по формуле: </t>
  </si>
  <si>
    <t>где: n - количество поставляемых лекарственных препаратов;_x000D_
Цi - цена единицы планируемого к закупке i-го лекарственного препарата с учетом налога на добавленную стоимость (далее - НДС) и оптовой надбавки***_x000D_
Vi - объем поставки i-го лекарственного препарата</t>
  </si>
  <si>
    <t>№</t>
  </si>
  <si>
    <t>Заказчик</t>
  </si>
  <si>
    <t>Объект закупки - МНН</t>
  </si>
  <si>
    <t>Ссылка на карточку КТРУ</t>
  </si>
  <si>
    <t>Примечание</t>
  </si>
  <si>
    <t>В реестре ЖНВЛП?</t>
  </si>
  <si>
    <t>В реестре нарк. препаратов?</t>
  </si>
  <si>
    <t>Форма выпуска</t>
  </si>
  <si>
    <t>Дозировка / Кол-во акт вещества</t>
  </si>
  <si>
    <t>Ед изм ОКЕИ - наим-е</t>
  </si>
  <si>
    <t>Ед изм КТРУ - наим-е</t>
  </si>
  <si>
    <t>Ед изм ЕСКЛП - наим-е</t>
  </si>
  <si>
    <t>Ед изм для рассчета</t>
  </si>
  <si>
    <t>Цена за единицу измерения, руб</t>
  </si>
  <si>
    <t>Цена, рассчитанная в соответствии с п.7 Порядка*</t>
  </si>
  <si>
    <t>Цена, рассчитанная в соответствии с п.8 Порядка**</t>
  </si>
  <si>
    <t>Min цена за единицу измерения, руб</t>
  </si>
  <si>
    <t>Оптовая надбавка, %</t>
  </si>
  <si>
    <t>НДС, %</t>
  </si>
  <si>
    <t>Цена единицы планируемого к закупке лекарственного препарата с учетом НДС и оптовой надбавки (руб.)***</t>
  </si>
  <si>
    <t>НМЦ, руб</t>
  </si>
  <si>
    <t>Сумма НМЦ по Заказчику, руб</t>
  </si>
  <si>
    <t>Наименование</t>
  </si>
  <si>
    <t>ИНН</t>
  </si>
  <si>
    <t>КПП</t>
  </si>
  <si>
    <t>Кол-во</t>
  </si>
  <si>
    <t>Наим-е</t>
  </si>
  <si>
    <t>Анализ рынка</t>
  </si>
  <si>
    <t>Тарифный метод</t>
  </si>
  <si>
    <t>Метод ср.взвеш. цены</t>
  </si>
  <si>
    <t>Метод референтных цен</t>
  </si>
  <si>
    <t>ГОСУДАРСТВЕННОЕ БЮДЖЕТНОЕ УЧРЕЖДЕНИЕ ЗДРАВООХРАНЕНИЯ СВЕРДЛОВСКОЙ ОБЛАСТИ "КАРПИНСКАЯ ЦЕНТРАЛЬНАЯ ГОРОДСКАЯ БОЛЬНИЦА"</t>
  </si>
  <si>
    <t>6614001977</t>
  </si>
  <si>
    <t>661701001</t>
  </si>
  <si>
    <t>налоксон+оксикодон</t>
  </si>
  <si>
    <t>21.20.10.232-000091-1-00007-0000000000000</t>
  </si>
  <si>
    <t>Да</t>
  </si>
  <si>
    <t>Нет</t>
  </si>
  <si>
    <t>таблетки пролонгированного действия покрытые пленочной оболочкой</t>
  </si>
  <si>
    <t xml:space="preserve">5мг+10 мг </t>
  </si>
  <si>
    <t>шт.</t>
  </si>
  <si>
    <t>ШТ</t>
  </si>
  <si>
    <t>шт</t>
  </si>
  <si>
    <t>200</t>
  </si>
  <si>
    <t>21.20.10.232-000091-1-00006-0000000000000</t>
  </si>
  <si>
    <t xml:space="preserve">2,5мг + 5 мг </t>
  </si>
  <si>
    <t>21.20.10.232-000091-1-00008-0000000000000</t>
  </si>
  <si>
    <t xml:space="preserve">10мг+20 мг </t>
  </si>
  <si>
    <t>100</t>
  </si>
  <si>
    <t>Начальная максимальная цена контракта, руб</t>
  </si>
  <si>
    <t xml:space="preserve">В случае, если на участие в закупке не подано ни одной заявки по НМЦК с ценой единицы планируемого к закупке лекарственного препарата, определенной в соответствии с подпунктом "а" пункта 3 Порядка или средневзвешенной цены -  в соответствии с п.6 Порядка за цену единицы лекарственного препарата, включенного в перечень ЖНВЛП, принимается референтная цена.  </t>
  </si>
  <si>
    <t>В случае, если на участие в закупке не подано ни одной заявки по НМЦК с ценой единицы планируемого к закупке лекарственного препарата, определенной в соответствии с подпунктом "а" пункта 3 Порядка или средневзвешенной цены, а также, если в отношении лекарственного препарата, включенного в перечень ЖНВЛП, отсутствует референтная цена  -  в соответствии с п.6 и п.9 Порядка за цену единицы лекарственного препарата принимается максимальное значение цены, предусмотренное реестром, с учетом эквивалентных лекарственных форм и дозировок.</t>
  </si>
  <si>
    <t>*В соответствии с п.7 Порядка в случае, если на участие в закупке не подано ни одной заявки по НМЦК, рассчитанной на основании референтной цены, при объявлении следующей закупки цена единицы планируемого к закупке лекарственного препарата определяется путем увеличения референтной цены на показатель среднеквадратичного отклонения, который рассчитывается автоматически посредством ЕГИСЗ.</t>
  </si>
  <si>
    <t>** В соответствии с п.8 Порядка в случае признания закупки с увеличенной референтной ценой несостоявшейся, если на участие в закупке не подано ни одной заявки, цена единицы планируемого к закупке лекарственного препарата повторно увеличивается на показатель среднеквадратичного отклонения. При этом цена единицы планируемого к закупке лекарственного препарата не должна превышать максимального значения цены, содержащейся в государственном реестре зарегистрированных предельных отпускных цен производителей на лекарственные препараты, включенные в перечень ЖНВЛП, с учетом эквивалентных лекарственных форм и дозировок.</t>
  </si>
  <si>
    <t>*** За цену единицы лекарственного препарата  принимается минимальное значение цены, рассчитанной  в соответствии с пунктом 3  Порядка. Оптовая надбавка не включается в расчет НМЦК при закупке лекарственных препаратов, включенных в перечень ЖНВЛП и если НМЦК превышает 10 млн. руб.</t>
  </si>
  <si>
    <t>Дата подготовки обоснования НМЦК: _________________________</t>
  </si>
  <si>
    <t>Руководитель контрактной службы:    _________________________</t>
  </si>
  <si>
    <t>STAR-PRO NMC 871</t>
  </si>
  <si>
    <t>Метод "Анализ рынка" расчёта НМЦК</t>
  </si>
  <si>
    <t>Источник</t>
  </si>
  <si>
    <t>Подробнее</t>
  </si>
  <si>
    <t>Ед изм в источнике</t>
  </si>
  <si>
    <t>Кол-во в источнике</t>
  </si>
  <si>
    <t>Цена в источнике, руб</t>
  </si>
  <si>
    <t>Ед изм для расчёта</t>
  </si>
  <si>
    <t>Кол-во ед изм для расчёта</t>
  </si>
  <si>
    <t>Цена для расчёта, руб</t>
  </si>
  <si>
    <t>таблетки с пролонгированным высвобождением</t>
  </si>
  <si>
    <t>Файл контракта №2666001041518000366</t>
  </si>
  <si>
    <t>ГК_194_Фармация.docx</t>
  </si>
  <si>
    <t>Мин. цена за ед. изм., руб.</t>
  </si>
  <si>
    <t>Ср. ар. цена за ед. изм., руб.  &lt;ц&gt;</t>
  </si>
  <si>
    <t>Ср. кв. откл.</t>
  </si>
  <si>
    <t>Коэфф. Вариации</t>
  </si>
  <si>
    <t>Цена за ед. изм. (шт)  с округлением (руб.)</t>
  </si>
  <si>
    <t>"Реестр предельных отпускных цен на ЖНВЛП" расчёта НМЦК</t>
  </si>
  <si>
    <t>Расчёт по препарату:</t>
  </si>
  <si>
    <t xml:space="preserve">налоксон+оксикодон 5мг+10 мг 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</si>
  <si>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</si>
  <si>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</si>
  <si>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</si>
  <si>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</si>
  <si>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Коли-_x000D_
чество в потреб. упаков-_x000D_
ке</t>
  </si>
  <si>
    <t>Предельная цена руб. без НДС</t>
  </si>
  <si>
    <t>Цена указана для первич. упаковки</t>
  </si>
  <si>
    <t>№ РУ</t>
  </si>
  <si>
    <t>Дата регистрации цены_x000D_
(№ решения)</t>
  </si>
  <si>
    <t>Штрих-код (EAN13)</t>
  </si>
  <si>
    <t>АТХ</t>
  </si>
  <si>
    <t>Ед.изм.для расчета</t>
  </si>
  <si>
    <t>Цена за ед для расчёта, руб</t>
  </si>
  <si>
    <t>Таргин</t>
  </si>
  <si>
    <t>таблетки с пролонгированным высвобождением, 5 мг+10 мг</t>
  </si>
  <si>
    <t xml:space="preserve">Вл.Мундифарма Г.м.б.Х., Австрия; Вып.к.Перв.Уп.Втор.Уп.Пр.Бард Фармасьютикалс ЛТД.,, Великобритания; </t>
  </si>
  <si>
    <t>20</t>
  </si>
  <si>
    <t>ЛП-002880</t>
  </si>
  <si>
    <t>19.04.2018 0:00:00</t>
  </si>
  <si>
    <t>5012854000117</t>
  </si>
  <si>
    <t>N02AA55</t>
  </si>
  <si>
    <t>таблетки пролонгированного действия покрытые пленочной оболочкой, 5 мг+10 мг</t>
  </si>
  <si>
    <t xml:space="preserve">Вл.Мундифарма ГмбХ, Австрия; Вып.к.Перв.Уп.Втор.Уп.Пр.Бард Фармасьютикалс ЛТД.,, Великобритания; </t>
  </si>
  <si>
    <t>03.05.2017 0:00:00</t>
  </si>
  <si>
    <t>Максимальное значение за единицу (шт), руб</t>
  </si>
  <si>
    <t>Минимальное значение за единицу (шт), руб</t>
  </si>
  <si>
    <t xml:space="preserve">налоксон+оксикодон 2,5мг + 5 мг </t>
  </si>
  <si>
    <t>таблетки с пролонгированным высвобождением, 2,5 мг + 5 мг</t>
  </si>
  <si>
    <t>5012854000100</t>
  </si>
  <si>
    <t>таблетки пролонгированного действия покрытые пленочной оболочкой, 2,5 мг + 5 мг</t>
  </si>
  <si>
    <t xml:space="preserve">налоксон+оксикодон 10мг+20 мг </t>
  </si>
  <si>
    <t>таблетки с пролонгированным высвобождением, 10 мг+20 мг</t>
  </si>
  <si>
    <t>5012854000124</t>
  </si>
  <si>
    <t>таблетки пролонгированного действия покрытые пленочной оболочкой, 10 мг+20 мг</t>
  </si>
  <si>
    <t>"Метод средневзвешенной цены" расчёта НМЦК</t>
  </si>
  <si>
    <t>Метод "Референтных цен" расчёта НМЦК</t>
  </si>
  <si>
    <t>Код узла СМНН</t>
  </si>
  <si>
    <t>Код ОКПД2</t>
  </si>
  <si>
    <t>Лекарственная форма</t>
  </si>
  <si>
    <t>Дозировка</t>
  </si>
  <si>
    <t>Потребительская единица</t>
  </si>
  <si>
    <t>Наименование ФТГ</t>
  </si>
  <si>
    <t>Период действия узла СМНН</t>
  </si>
  <si>
    <t>Дата изменения записи</t>
  </si>
  <si>
    <t>Референтные цены</t>
  </si>
  <si>
    <t>Список нестандартизованных МНН для узла СМНН</t>
  </si>
  <si>
    <t>к-т для пересчёта срвзвеш цены</t>
  </si>
  <si>
    <t>Цена В ИСХ ЕД ИЗМ, рассчитанная в соответствии с п.7 Порядка*</t>
  </si>
  <si>
    <t>Цена В ИСХ ЕД ИЗМ, рассчитанная в соответствии с п.8 Порядка**</t>
  </si>
  <si>
    <t>Цена В  ЕД ИЗМ ДЛЯ РАСЧЁТА, рассчитанная в соответствии с п.7 Порядка*</t>
  </si>
  <si>
    <t>Цена В  ЕД ИЗМ ДЛЯ РАСЧЁТА, рассчитанная в соответствии с п.8 Порядка**</t>
  </si>
  <si>
    <t>Единица измерения</t>
  </si>
  <si>
    <t>Описание</t>
  </si>
  <si>
    <t>Тип цены</t>
  </si>
  <si>
    <t>Период действия</t>
  </si>
  <si>
    <t>Значение цены I</t>
  </si>
  <si>
    <t>Диапазон I</t>
  </si>
  <si>
    <t>Значение цены II</t>
  </si>
  <si>
    <t>Диапазон II</t>
  </si>
  <si>
    <t>Значение цены III</t>
  </si>
  <si>
    <t>Диапазон III</t>
  </si>
  <si>
    <t>Показатель среднеквадратичного отклонения (σ)</t>
  </si>
  <si>
    <t>Код ОКЕИ</t>
  </si>
  <si>
    <t>Наименование единицы из ОКЕИ</t>
  </si>
  <si>
    <t>Код</t>
  </si>
  <si>
    <t>Начало</t>
  </si>
  <si>
    <t>Окончание</t>
  </si>
  <si>
    <t>Минимальное</t>
  </si>
  <si>
    <t>Максимальное</t>
  </si>
  <si>
    <t>НАЛОКСОН+ОКСИКОДОН</t>
  </si>
  <si>
    <t>21.20.10.232</t>
  </si>
  <si>
    <t>ТАБЛЕТКИ КИШЕЧНОРАСТВОРИМЫЕ С ПРОЛОНГИРОВАННЫМ ВЫСВОБОЖДЕНИЕМ ПОКРЫТЫЕ ПЛЕНОЧНОЙ ОБОЛОЧКОЙ</t>
  </si>
  <si>
    <t>5 мг+10 мг</t>
  </si>
  <si>
    <t>876</t>
  </si>
  <si>
    <t>усл. ед</t>
  </si>
  <si>
    <t>796</t>
  </si>
  <si>
    <t>анальгезирующее наркотическое средство: опиоидных рецепторов агонист-антагонист</t>
  </si>
  <si>
    <t>Оксикодон, в комбинации с другими препаратами</t>
  </si>
  <si>
    <t>Рассчитана по Методике с использованием исторических данных</t>
  </si>
  <si>
    <t>Не ограничено</t>
  </si>
  <si>
    <t>ДРУГИЕ ЗАПИСИ В ЕСКЛП ПО ПРЕПАРАТУ НАЛОКСОН+ОКСИКОДОН :</t>
  </si>
  <si>
    <t>21.20.10.232-000091-1-00005-0000000000000</t>
  </si>
  <si>
    <t>20 мг+40 мг</t>
  </si>
  <si>
    <t>10 мг+20 мг</t>
  </si>
  <si>
    <t>2.5 мг+5 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</si>
</sst>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#"/>
    <numFmt numFmtId="165" formatCode="dd\.mm\.yyyy"/>
    <numFmt numFmtId="166" formatCode="&quot;dd&quot;.&quot;MM&quot;.&quot;yyyy&quot;"/>
  </numFmts>
  <fonts count="12" x14ac:knownFonts="1">
    <font>
      <sz val="11"/>
      <name val="Calibri"/>
      <family val="2"/>
      <scheme val="minor"/>
    </font>
    <font>
      <b/>
      <sz val="12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u/>
      <sz val="10"/>
      <color rgb="FF000000"/>
      <name val="Arial"/>
    </font>
    <font>
      <sz val="9.75"/>
      <color rgb="FF000000"/>
      <name val="Times New Roman"/>
    </font>
    <font>
      <u/>
      <sz val="9.75"/>
      <color rgb="FF0000FF"/>
      <name val="Times New Roman"/>
    </font>
    <font>
      <b/>
      <sz val="12"/>
      <color rgb="FF696969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u/>
      <sz val="9"/>
      <color rgb="FF0000FF"/>
      <name val="Arial"/>
    </font>
    <font>
      <b/>
      <sz val="9.75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4682B4"/>
      </patternFill>
    </fill>
    <fill>
      <patternFill patternType="solid">
        <fgColor rgb="FFDBE5F1"/>
      </patternFill>
    </fill>
    <fill>
      <patternFill patternType="solid">
        <fgColor rgb="FFFFFFFF"/>
      </patternFill>
    </fill>
    <fill>
      <patternFill patternType="solid">
        <f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5D7C91"/>
      </left>
      <right style="thin">
        <color rgb="FF5D7C91"/>
      </right>
      <top style="thin">
        <color rgb="FF5D7C91"/>
      </top>
      <bottom style="thin">
        <color rgb="FF5D7C91"/>
      </bottom>
      <diagonal/>
    </border>
    <border>
      <left/>
      <right style="thin">
        <color rgb="FF5D7C91"/>
      </right>
      <top style="thin">
        <color rgb="FF5D7C91"/>
      </top>
      <bottom style="thin">
        <color rgb="FF5D7C9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5D7C91"/>
      </left>
      <right style="thin">
        <color rgb="FF5D7C91"/>
      </right>
      <top/>
      <bottom style="thin">
        <color rgb="FF5D7C91"/>
      </bottom>
      <diagonal/>
    </border>
    <border>
      <left/>
      <right style="thin">
        <color rgb="FF5D7C91"/>
      </right>
      <top/>
      <bottom style="thin">
        <color rgb="FF5D7C9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 wrapText="1"/>
    </xf>
    <xf numFmtId="164" fontId="8" fillId="5" borderId="9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164" fontId="11" fillId="5" borderId="2" xfId="0" applyNumberFormat="1" applyFont="1" applyFill="1" applyBorder="1" applyAlignment="1">
      <alignment horizontal="center" vertical="center" wrapText="1"/>
    </xf>
    <xf numFmtId="0" fontId="11" fillId="5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0" fontId="8" fillId="5" borderId="8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13411200" cy="30480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star-pro.ru/Proxy/DrugKTRU?code=21.20.10.232-000091-1-00008-0000000000000" TargetMode="External"/><Relationship Id="rId2" Type="http://schemas.openxmlformats.org/officeDocument/2006/relationships/hyperlink" Target="https://docs.star-pro.ru/Proxy/DrugKTRU?code=21.20.10.232-000091-1-00006-0000000000000" TargetMode="External"/><Relationship Id="rId1" Type="http://schemas.openxmlformats.org/officeDocument/2006/relationships/hyperlink" Target="https://docs.star-pro.ru/Proxy/DrugKTRU?code=21.20.10.232-000091-1-00007-000000000000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zakupki.gov.ru/epz/contract/contractCard/common-info.html?reestrNumber=2666001041518000366" TargetMode="External"/><Relationship Id="rId2" Type="http://schemas.openxmlformats.org/officeDocument/2006/relationships/hyperlink" Target="http://zakupki.gov.ru/44fz/filestore/public/1.0/download/rgk2/file.html?uid=7384EBFD0F7101FEE0530A86120D7072" TargetMode="External"/><Relationship Id="rId1" Type="http://schemas.openxmlformats.org/officeDocument/2006/relationships/hyperlink" Target="http://zakupki.gov.ru/epz/contract/contractCard/common-info.html?reestrNumber=2666001041518000366" TargetMode="External"/><Relationship Id="rId4" Type="http://schemas.openxmlformats.org/officeDocument/2006/relationships/hyperlink" Target="http://zakupki.gov.ru/44fz/filestore/public/1.0/download/rgk2/file.html?uid=7384EBFD0F7101FEE0530A86120D70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B43"/>
  <sheetViews>
    <sheetView tabSelected="1" topLeftCell="A25" workbookViewId="0">
      <selection activeCell="O32" sqref="O32"/>
    </sheetView>
  </sheetViews>
  <sheetFormatPr defaultRowHeight="15" x14ac:dyDescent="0.25"/>
  <cols>
    <col min="1" max="1" width="5.140625" style="1" customWidth="1"/>
    <col min="2" max="2" width="43.28515625" style="1" customWidth="1"/>
    <col min="3" max="3" width="19.140625" style="1" customWidth="1"/>
    <col min="4" max="4" width="15.28515625" style="1" customWidth="1"/>
    <col min="5" max="5" width="16" style="1" customWidth="1"/>
    <col min="6" max="6" width="40.7109375" style="1" customWidth="1"/>
    <col min="7" max="7" width="34.140625" style="1" customWidth="1"/>
    <col min="8" max="8" width="12" style="1" customWidth="1"/>
    <col min="9" max="9" width="15.42578125" style="1" customWidth="1"/>
    <col min="10" max="10" width="22.28515625" style="1" customWidth="1"/>
    <col min="11" max="11" width="20.85546875" style="1" customWidth="1"/>
    <col min="12" max="14" width="10.28515625" style="1" customWidth="1"/>
    <col min="15" max="15" width="12" style="1" customWidth="1"/>
    <col min="16" max="16" width="10.28515625" style="1" customWidth="1"/>
    <col min="17" max="17" width="17.140625" style="1" customWidth="1"/>
    <col min="18" max="20" width="18.85546875" style="1" customWidth="1"/>
    <col min="21" max="22" width="15.42578125" style="1" customWidth="1"/>
    <col min="23" max="23" width="13.42578125" style="1" customWidth="1"/>
    <col min="24" max="25" width="12" style="1" customWidth="1"/>
    <col min="26" max="26" width="28.42578125" style="1" customWidth="1"/>
    <col min="27" max="28" width="13.7109375" style="1" customWidth="1"/>
  </cols>
  <sheetData>
    <row r="1" spans="1:28" ht="18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8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8" customHeight="1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33.75" customHeight="1" x14ac:dyDescent="0.25">
      <c r="A4" s="36" t="s">
        <v>2</v>
      </c>
      <c r="B4" s="36"/>
      <c r="C4" s="36"/>
      <c r="D4" s="36"/>
      <c r="E4" s="36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35.25" customHeight="1" x14ac:dyDescent="0.25">
      <c r="A5" s="36" t="s">
        <v>3</v>
      </c>
      <c r="B5" s="36"/>
      <c r="C5" s="36"/>
      <c r="D5" s="36"/>
      <c r="E5" s="36"/>
      <c r="F5" s="35" t="s">
        <v>4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8.75" customHeight="1" x14ac:dyDescent="0.25">
      <c r="A6" s="36" t="s">
        <v>5</v>
      </c>
      <c r="B6" s="36"/>
      <c r="C6" s="36"/>
      <c r="D6" s="36"/>
      <c r="E6" s="36"/>
      <c r="F6" s="35" t="s">
        <v>6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20.25" customHeight="1" x14ac:dyDescent="0.25">
      <c r="A7" s="36" t="s">
        <v>7</v>
      </c>
      <c r="B7" s="36"/>
      <c r="C7" s="36"/>
      <c r="D7" s="36"/>
      <c r="E7" s="36"/>
      <c r="F7" s="35" t="s">
        <v>8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18.75" customHeight="1" x14ac:dyDescent="0.25">
      <c r="A8" s="36"/>
      <c r="B8" s="36"/>
      <c r="C8" s="36"/>
      <c r="D8" s="36"/>
      <c r="E8" s="36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9.5" customHeight="1" x14ac:dyDescent="0.25">
      <c r="A9" s="36" t="s">
        <v>9</v>
      </c>
      <c r="B9" s="36"/>
      <c r="C9" s="36"/>
      <c r="D9" s="36"/>
      <c r="E9" s="36"/>
      <c r="F9" s="35" t="s">
        <v>10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8.7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8.75" customHeight="1" x14ac:dyDescent="0.25">
      <c r="A11" s="36" t="s">
        <v>11</v>
      </c>
      <c r="B11" s="36"/>
      <c r="C11" s="36"/>
      <c r="D11" s="36"/>
      <c r="E11" s="36"/>
      <c r="F11" s="36"/>
      <c r="G11" s="36"/>
      <c r="H11" s="36"/>
      <c r="I11" s="36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</row>
    <row r="12" spans="1:28" ht="33" customHeight="1" x14ac:dyDescent="0.25">
      <c r="A12" s="35" t="s">
        <v>12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18.75" customHeight="1" x14ac:dyDescent="0.25">
      <c r="A13" s="38" t="s">
        <v>13</v>
      </c>
      <c r="B13" s="38"/>
      <c r="C13" s="38"/>
      <c r="D13" s="38"/>
      <c r="E13" s="38"/>
      <c r="F13" s="38"/>
      <c r="G13" s="38"/>
      <c r="H13" s="38"/>
      <c r="I13" s="38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21" customHeight="1" x14ac:dyDescent="0.25">
      <c r="A14" s="35" t="s">
        <v>14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46.5" customHeight="1" x14ac:dyDescent="0.25">
      <c r="A15" s="35" t="s">
        <v>15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1:28" ht="21" customHeight="1" x14ac:dyDescent="0.25">
      <c r="A16" s="35" t="s">
        <v>16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</row>
    <row r="17" spans="1:28" ht="36.75" customHeight="1" x14ac:dyDescent="0.25">
      <c r="A17" s="35" t="s">
        <v>17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ht="20.25" customHeight="1" x14ac:dyDescent="0.25">
      <c r="A18" s="35" t="s">
        <v>18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</row>
    <row r="19" spans="1:28" ht="36.75" customHeight="1" x14ac:dyDescent="0.25">
      <c r="A19" s="35" t="s">
        <v>19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0" spans="1:28" ht="19.5" customHeight="1" x14ac:dyDescent="0.25">
      <c r="A20" s="36" t="s">
        <v>20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</row>
    <row r="21" spans="1:28" ht="24" customHeight="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spans="1:28" ht="36.75" customHeight="1" x14ac:dyDescent="0.25">
      <c r="A22" s="35" t="s">
        <v>21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18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0.75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9.5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</row>
    <row r="26" spans="1:28" ht="18.7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</row>
    <row r="27" spans="1:28" ht="36" customHeight="1" x14ac:dyDescent="0.25">
      <c r="A27" s="40" t="s">
        <v>22</v>
      </c>
      <c r="B27" s="40" t="s">
        <v>23</v>
      </c>
      <c r="C27" s="40"/>
      <c r="D27" s="40"/>
      <c r="E27" s="40" t="s">
        <v>24</v>
      </c>
      <c r="F27" s="40" t="s">
        <v>25</v>
      </c>
      <c r="G27" s="40" t="s">
        <v>26</v>
      </c>
      <c r="H27" s="40" t="s">
        <v>27</v>
      </c>
      <c r="I27" s="40" t="s">
        <v>28</v>
      </c>
      <c r="J27" s="40" t="s">
        <v>29</v>
      </c>
      <c r="K27" s="40" t="s">
        <v>30</v>
      </c>
      <c r="L27" s="40" t="s">
        <v>31</v>
      </c>
      <c r="M27" s="40" t="s">
        <v>32</v>
      </c>
      <c r="N27" s="40" t="s">
        <v>33</v>
      </c>
      <c r="O27" s="40" t="s">
        <v>34</v>
      </c>
      <c r="P27" s="40"/>
      <c r="Q27" s="40" t="s">
        <v>35</v>
      </c>
      <c r="R27" s="40"/>
      <c r="S27" s="40"/>
      <c r="T27" s="40"/>
      <c r="U27" s="40" t="s">
        <v>36</v>
      </c>
      <c r="V27" s="40" t="s">
        <v>37</v>
      </c>
      <c r="W27" s="40" t="s">
        <v>38</v>
      </c>
      <c r="X27" s="40" t="s">
        <v>39</v>
      </c>
      <c r="Y27" s="40" t="s">
        <v>40</v>
      </c>
      <c r="Z27" s="40" t="s">
        <v>41</v>
      </c>
      <c r="AA27" s="40" t="s">
        <v>42</v>
      </c>
      <c r="AB27" s="40" t="s">
        <v>43</v>
      </c>
    </row>
    <row r="28" spans="1:28" ht="36" customHeight="1" x14ac:dyDescent="0.25">
      <c r="A28" s="40"/>
      <c r="B28" s="2" t="s">
        <v>44</v>
      </c>
      <c r="C28" s="2" t="s">
        <v>45</v>
      </c>
      <c r="D28" s="2" t="s">
        <v>46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" t="s">
        <v>47</v>
      </c>
      <c r="P28" s="2" t="s">
        <v>48</v>
      </c>
      <c r="Q28" s="2" t="s">
        <v>49</v>
      </c>
      <c r="R28" s="2" t="s">
        <v>50</v>
      </c>
      <c r="S28" s="2" t="s">
        <v>51</v>
      </c>
      <c r="T28" s="2" t="s">
        <v>52</v>
      </c>
      <c r="U28" s="40"/>
      <c r="V28" s="40"/>
      <c r="W28" s="40"/>
      <c r="X28" s="40"/>
      <c r="Y28" s="40"/>
      <c r="Z28" s="40"/>
      <c r="AA28" s="40"/>
      <c r="AB28" s="40"/>
    </row>
    <row r="29" spans="1:28" ht="18" customHeight="1" x14ac:dyDescent="0.25">
      <c r="A29" s="2">
        <v>1</v>
      </c>
      <c r="B29" s="2">
        <v>2</v>
      </c>
      <c r="C29" s="2">
        <v>3</v>
      </c>
      <c r="D29" s="2">
        <v>4</v>
      </c>
      <c r="E29" s="2">
        <v>5</v>
      </c>
      <c r="F29" s="2">
        <v>6</v>
      </c>
      <c r="G29" s="2">
        <v>7</v>
      </c>
      <c r="H29" s="2">
        <v>8</v>
      </c>
      <c r="I29" s="2">
        <v>9</v>
      </c>
      <c r="J29" s="2">
        <v>10</v>
      </c>
      <c r="K29" s="2">
        <v>11</v>
      </c>
      <c r="L29" s="2">
        <v>12</v>
      </c>
      <c r="M29" s="2">
        <v>13</v>
      </c>
      <c r="N29" s="2">
        <v>14</v>
      </c>
      <c r="O29" s="2">
        <v>15</v>
      </c>
      <c r="P29" s="2">
        <v>16</v>
      </c>
      <c r="Q29" s="2">
        <v>17</v>
      </c>
      <c r="R29" s="2">
        <v>18</v>
      </c>
      <c r="S29" s="2">
        <v>19</v>
      </c>
      <c r="T29" s="2">
        <v>20</v>
      </c>
      <c r="U29" s="2">
        <v>21</v>
      </c>
      <c r="V29" s="2">
        <v>22</v>
      </c>
      <c r="W29" s="2">
        <v>23</v>
      </c>
      <c r="X29" s="2">
        <v>24</v>
      </c>
      <c r="Y29" s="2">
        <v>25</v>
      </c>
      <c r="Z29" s="2">
        <v>26</v>
      </c>
      <c r="AA29" s="2">
        <v>27</v>
      </c>
      <c r="AB29" s="2">
        <v>28</v>
      </c>
    </row>
    <row r="30" spans="1:28" ht="55.5" customHeight="1" x14ac:dyDescent="0.25">
      <c r="A30" s="3">
        <v>1</v>
      </c>
      <c r="B30" s="4" t="s">
        <v>53</v>
      </c>
      <c r="C30" s="4" t="s">
        <v>54</v>
      </c>
      <c r="D30" s="4" t="s">
        <v>55</v>
      </c>
      <c r="E30" s="4" t="s">
        <v>56</v>
      </c>
      <c r="F30" s="5" t="s">
        <v>57</v>
      </c>
      <c r="G30" s="4"/>
      <c r="H30" s="4" t="s">
        <v>58</v>
      </c>
      <c r="I30" s="4" t="s">
        <v>58</v>
      </c>
      <c r="J30" s="4" t="s">
        <v>60</v>
      </c>
      <c r="K30" s="4" t="s">
        <v>61</v>
      </c>
      <c r="L30" s="4" t="s">
        <v>62</v>
      </c>
      <c r="M30" s="4" t="s">
        <v>63</v>
      </c>
      <c r="N30" s="4" t="s">
        <v>64</v>
      </c>
      <c r="O30" s="6" t="s">
        <v>65</v>
      </c>
      <c r="P30" s="4" t="s">
        <v>63</v>
      </c>
      <c r="Q30" s="6">
        <f>IF('Анализ рынка'!M12&gt;0,'Анализ рынка'!M12,TEXT(VALUE('Анализ рынка'!M12),"#"))</f>
        <v>56.1</v>
      </c>
      <c r="R30" s="6">
        <f>IF('Реестр пред. отп. цен на ЖНВЛП'!N12&gt;0,'Реестр пред. отп. цен на ЖНВЛП'!N12,TEXT(VALUE('Реестр пред. отп. цен на ЖНВЛП'!N12),"#"))</f>
        <v>43.95</v>
      </c>
      <c r="S30" s="6" t="str">
        <f>IF(ROUNDDOWN(((SUMPRODUCT('Метод ср.взвеш. цены'!O8:O9,'Метод ср.взвеш. цены'!P8:P9)))/MAX(SUM('Метод ср.взвеш. цены'!O8:O9),1),2)&gt;0,ROUNDDOWN(((SUMPRODUCT('Метод ср.взвеш. цены'!O8:O9,'Метод ср.взвеш. цены'!P8:P9)))/MAX(SUM('Метод ср.взвеш. цены'!O8:O9),1),2),TEXT(VALUE(ROUNDDOWN(((SUMPRODUCT('Метод ср.взвеш. цены'!O8:O9,'Метод ср.взвеш. цены'!P8:P9)))/MAX(SUM('Метод ср.взвеш. цены'!O8:O9),1),2)),"#"))</f>
        <v/>
      </c>
      <c r="T30" s="6">
        <f>IF(ROUNDDOWN('Метод референтных цен'!AK9,2)&gt;0,ROUNDDOWN('Метод референтных цен'!AK9,2),TEXT(VALUE(ROUNDDOWN('Метод референтных цен'!AK9,2)),"#"))</f>
        <v>56.96</v>
      </c>
      <c r="U30" s="6">
        <f>IF(ROUNDDOWN('Метод референтных цен'!AN9,2)&gt;0,ROUNDDOWN('Метод референтных цен'!AN9,2),TEXT(VALUE(ROUNDDOWN('Метод референтных цен'!AN9,2)),"#"))</f>
        <v>72.53</v>
      </c>
      <c r="V30" s="6">
        <f>IF(ROUNDDOWN('Метод референтных цен'!AO9,2)&gt;0,ROUNDDOWN('Метод референтных цен'!AO9,2),TEXT(VALUE(ROUNDDOWN('Метод референтных цен'!AO9,2)),"#"))</f>
        <v>43.95</v>
      </c>
      <c r="W30" s="6">
        <f t="array" ref="W30">ROUNDDOWN(MIN(IF(Q30:T30 &lt;&gt; 0, Q30:T30)),2)</f>
        <v>43.95</v>
      </c>
      <c r="X30" s="6">
        <v>28</v>
      </c>
      <c r="Y30" s="6">
        <v>10</v>
      </c>
      <c r="Z30" s="6">
        <f>ROUNDDOWN(W30*(1+X30*0.01)*(1+Y30*0.01),2)</f>
        <v>61.88</v>
      </c>
      <c r="AA30" s="6">
        <f>ROUNDDOWN(O30*Z30,2)</f>
        <v>12376</v>
      </c>
      <c r="AB30" s="6">
        <f>IF((COUNTIF(B30,B30)&gt;1),"",SUMPRODUCT((B30:B32=B30)*(AA30:AA32)))</f>
        <v>30704</v>
      </c>
    </row>
    <row r="31" spans="1:28" ht="55.5" customHeight="1" x14ac:dyDescent="0.25">
      <c r="A31" s="3">
        <v>2</v>
      </c>
      <c r="B31" s="4" t="s">
        <v>53</v>
      </c>
      <c r="C31" s="4" t="s">
        <v>54</v>
      </c>
      <c r="D31" s="4" t="s">
        <v>55</v>
      </c>
      <c r="E31" s="4" t="s">
        <v>56</v>
      </c>
      <c r="F31" s="5" t="s">
        <v>66</v>
      </c>
      <c r="G31" s="4"/>
      <c r="H31" s="4" t="s">
        <v>58</v>
      </c>
      <c r="I31" s="4" t="s">
        <v>58</v>
      </c>
      <c r="J31" s="4" t="s">
        <v>60</v>
      </c>
      <c r="K31" s="4" t="s">
        <v>67</v>
      </c>
      <c r="L31" s="4" t="s">
        <v>62</v>
      </c>
      <c r="M31" s="4" t="s">
        <v>63</v>
      </c>
      <c r="N31" s="4" t="s">
        <v>64</v>
      </c>
      <c r="O31" s="6" t="s">
        <v>65</v>
      </c>
      <c r="P31" s="4" t="s">
        <v>63</v>
      </c>
      <c r="Q31" s="6" t="str">
        <f>IF('Анализ рынка'!M21&gt;0,'Анализ рынка'!M21,TEXT(VALUE('Анализ рынка'!M21),"#"))</f>
        <v/>
      </c>
      <c r="R31" s="6">
        <f>IF('Реестр пред. отп. цен на ЖНВЛП'!N21&gt;0,'Реестр пред. отп. цен на ЖНВЛП'!N21,TEXT(VALUE('Реестр пред. отп. цен на ЖНВЛП'!N21),"#"))</f>
        <v>21.97</v>
      </c>
      <c r="S31" s="6" t="str">
        <f>IF(ROUNDDOWN(((SUMPRODUCT('Метод ср.взвеш. цены'!O13:O14,'Метод ср.взвеш. цены'!P13:P14)))/MAX(SUM('Метод ср.взвеш. цены'!O13:O14),1),2)&gt;0,ROUNDDOWN(((SUMPRODUCT('Метод ср.взвеш. цены'!O13:O14,'Метод ср.взвеш. цены'!P13:P14)))/MAX(SUM('Метод ср.взвеш. цены'!O13:O14),1),2),TEXT(VALUE(ROUNDDOWN(((SUMPRODUCT('Метод ср.взвеш. цены'!O13:O14,'Метод ср.взвеш. цены'!P13:P14)))/MAX(SUM('Метод ср.взвеш. цены'!O13:O14),1),2)),"#"))</f>
        <v/>
      </c>
      <c r="T31" s="6">
        <f>IF(ROUNDDOWN('Метод референтных цен'!AK19,2)&gt;0,ROUNDDOWN('Метод референтных цен'!AK19,2),TEXT(VALUE(ROUNDDOWN('Метод референтных цен'!AK19,2)),"#"))</f>
        <v>27.44</v>
      </c>
      <c r="U31" s="6">
        <f>IF(ROUNDDOWN('Метод референтных цен'!AN19,2)&gt;0,ROUNDDOWN('Метод референтных цен'!AN19,2),TEXT(VALUE(ROUNDDOWN('Метод референтных цен'!AN19,2)),"#"))</f>
        <v>32.76</v>
      </c>
      <c r="V31" s="6">
        <f>IF(ROUNDDOWN('Метод референтных цен'!AO19,2)&gt;0,ROUNDDOWN('Метод референтных цен'!AO19,2),TEXT(VALUE(ROUNDDOWN('Метод референтных цен'!AO19,2)),"#"))</f>
        <v>21.97</v>
      </c>
      <c r="W31" s="6">
        <f t="array" ref="W31">ROUNDDOWN(MIN(IF(Q31:T31 &lt;&gt; 0, Q31:T31)),2)</f>
        <v>21.97</v>
      </c>
      <c r="X31" s="6">
        <v>28</v>
      </c>
      <c r="Y31" s="6">
        <v>10</v>
      </c>
      <c r="Z31" s="6">
        <f>ROUNDDOWN(W31*(1+X31*0.01)*(1+Y31*0.01),2)</f>
        <v>30.93</v>
      </c>
      <c r="AA31" s="6">
        <f>ROUNDDOWN(O31*Z31,2)</f>
        <v>6186</v>
      </c>
      <c r="AB31" s="6" t="str">
        <f>IF((COUNTIF(B30:B31,B31)&gt;1),"",SUMPRODUCT((B30:B32=B31)*(AA30:AA32)))</f>
        <v/>
      </c>
    </row>
    <row r="32" spans="1:28" ht="55.5" customHeight="1" x14ac:dyDescent="0.25">
      <c r="A32" s="3">
        <v>3</v>
      </c>
      <c r="B32" s="4" t="s">
        <v>53</v>
      </c>
      <c r="C32" s="4" t="s">
        <v>54</v>
      </c>
      <c r="D32" s="4" t="s">
        <v>55</v>
      </c>
      <c r="E32" s="4" t="s">
        <v>56</v>
      </c>
      <c r="F32" s="5" t="s">
        <v>68</v>
      </c>
      <c r="G32" s="4"/>
      <c r="H32" s="4" t="s">
        <v>58</v>
      </c>
      <c r="I32" s="4" t="s">
        <v>58</v>
      </c>
      <c r="J32" s="4" t="s">
        <v>60</v>
      </c>
      <c r="K32" s="4" t="s">
        <v>69</v>
      </c>
      <c r="L32" s="4" t="s">
        <v>62</v>
      </c>
      <c r="M32" s="4" t="s">
        <v>63</v>
      </c>
      <c r="N32" s="4" t="s">
        <v>64</v>
      </c>
      <c r="O32" s="6" t="s">
        <v>70</v>
      </c>
      <c r="P32" s="4" t="s">
        <v>63</v>
      </c>
      <c r="Q32" s="6">
        <f>IF('Анализ рынка'!M30&gt;0,'Анализ рынка'!M30,TEXT(VALUE('Анализ рынка'!M30),"#"))</f>
        <v>110.11</v>
      </c>
      <c r="R32" s="6">
        <f>IF('Реестр пред. отп. цен на ЖНВЛП'!N30&gt;0,'Реестр пред. отп. цен на ЖНВЛП'!N30,TEXT(VALUE('Реестр пред. отп. цен на ЖНВЛП'!N30),"#"))</f>
        <v>86.24</v>
      </c>
      <c r="S32" s="6" t="str">
        <f>IF(ROUNDDOWN(((SUMPRODUCT('Метод ср.взвеш. цены'!O18:O19,'Метод ср.взвеш. цены'!P18:P19)))/MAX(SUM('Метод ср.взвеш. цены'!O18:O19),1),2)&gt;0,ROUNDDOWN(((SUMPRODUCT('Метод ср.взвеш. цены'!O18:O19,'Метод ср.взвеш. цены'!P18:P19)))/MAX(SUM('Метод ср.взвеш. цены'!O18:O19),1),2),TEXT(VALUE(ROUNDDOWN(((SUMPRODUCT('Метод ср.взвеш. цены'!O18:O19,'Метод ср.взвеш. цены'!P18:P19)))/MAX(SUM('Метод ср.взвеш. цены'!O18:O19),1),2)),"#"))</f>
        <v/>
      </c>
      <c r="T32" s="6">
        <f>IF(ROUNDDOWN('Метод референтных цен'!AK29,2)&gt;0,ROUNDDOWN('Метод референтных цен'!AK29,2),TEXT(VALUE(ROUNDDOWN('Метод референтных цен'!AK29,2)),"#"))</f>
        <v>108.68</v>
      </c>
      <c r="U32" s="6">
        <f>IF(ROUNDDOWN('Метод референтных цен'!AN29,2)&gt;0,ROUNDDOWN('Метод референтных цен'!AN29,2),TEXT(VALUE(ROUNDDOWN('Метод референтных цен'!AN29,2)),"#"))</f>
        <v>124.64</v>
      </c>
      <c r="V32" s="6">
        <f>IF(ROUNDDOWN('Метод референтных цен'!AO29,2)&gt;0,ROUNDDOWN('Метод референтных цен'!AO29,2),TEXT(VALUE(ROUNDDOWN('Метод референтных цен'!AO29,2)),"#"))</f>
        <v>86.24</v>
      </c>
      <c r="W32" s="6">
        <f t="array" ref="W32">ROUNDDOWN(MIN(IF(Q32:T32 &lt;&gt; 0, Q32:T32)),2)</f>
        <v>86.24</v>
      </c>
      <c r="X32" s="6">
        <v>28</v>
      </c>
      <c r="Y32" s="6">
        <v>10</v>
      </c>
      <c r="Z32" s="6">
        <f>ROUNDDOWN(W32*(1+X32*0.01)*(1+Y32*0.01),2)</f>
        <v>121.42</v>
      </c>
      <c r="AA32" s="6">
        <f>ROUNDDOWN(O32*Z32,2)</f>
        <v>12142</v>
      </c>
      <c r="AB32" s="6" t="str">
        <f>IF((COUNTIF(B30:B32,B32)&gt;1),"",SUMPRODUCT((B30:B32=B32)*(AA30:AA32)))</f>
        <v/>
      </c>
    </row>
    <row r="33" spans="1:28" ht="18" customHeight="1" x14ac:dyDescent="0.25">
      <c r="A33" s="41" t="s">
        <v>71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7">
        <f>ROUNDDOWN(SUM(AA30:AA32),2)</f>
        <v>30704</v>
      </c>
      <c r="AB33" s="7">
        <f>ROUNDDOWN(SUM(AB30:AB32),2)</f>
        <v>30704</v>
      </c>
    </row>
    <row r="34" spans="1:28" ht="33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32.25" customHeight="1" x14ac:dyDescent="0.25">
      <c r="A35" s="35" t="s">
        <v>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 spans="1:28" ht="51" customHeight="1" x14ac:dyDescent="0.25">
      <c r="A36" s="35" t="s">
        <v>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spans="1:28" ht="36" customHeight="1" x14ac:dyDescent="0.25">
      <c r="A37" s="35" t="s">
        <v>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</row>
    <row r="38" spans="1:28" ht="55.5" customHeight="1" x14ac:dyDescent="0.25">
      <c r="A38" s="35" t="s">
        <v>75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</row>
    <row r="39" spans="1:28" ht="36" customHeight="1" x14ac:dyDescent="0.25">
      <c r="A39" s="35" t="s">
        <v>76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1:28" ht="22.5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ht="24" customHeight="1" x14ac:dyDescent="0.25">
      <c r="A41" s="35" t="s">
        <v>77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1:28" ht="24" customHeight="1" x14ac:dyDescent="0.25">
      <c r="A42" s="35" t="s">
        <v>78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29.25" customHeight="1" x14ac:dyDescent="0.25">
      <c r="AB43" s="8" t="s">
        <v>79</v>
      </c>
    </row>
  </sheetData>
  <mergeCells count="97">
    <mergeCell ref="A41:I41"/>
    <mergeCell ref="J41:AB41"/>
    <mergeCell ref="A42:I42"/>
    <mergeCell ref="J42:AB42"/>
    <mergeCell ref="A38:I38"/>
    <mergeCell ref="J38:AB38"/>
    <mergeCell ref="A39:I39"/>
    <mergeCell ref="J39:AB39"/>
    <mergeCell ref="A40:I40"/>
    <mergeCell ref="J40:AB40"/>
    <mergeCell ref="A35:I35"/>
    <mergeCell ref="J35:AB35"/>
    <mergeCell ref="A36:I36"/>
    <mergeCell ref="J36:AB36"/>
    <mergeCell ref="A37:I37"/>
    <mergeCell ref="J37:AB37"/>
    <mergeCell ref="Z27:Z28"/>
    <mergeCell ref="AA27:AA28"/>
    <mergeCell ref="AB27:AB28"/>
    <mergeCell ref="A33:Z33"/>
    <mergeCell ref="A34:I34"/>
    <mergeCell ref="J34:AB34"/>
    <mergeCell ref="U27:U28"/>
    <mergeCell ref="V27:V28"/>
    <mergeCell ref="W27:W28"/>
    <mergeCell ref="X27:X28"/>
    <mergeCell ref="Y27:Y28"/>
    <mergeCell ref="A26:I26"/>
    <mergeCell ref="J26:AB26"/>
    <mergeCell ref="A27:A28"/>
    <mergeCell ref="B27:D27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P27"/>
    <mergeCell ref="Q27:T27"/>
    <mergeCell ref="A22:I22"/>
    <mergeCell ref="J22:AB22"/>
    <mergeCell ref="A23:I24"/>
    <mergeCell ref="J23:AB23"/>
    <mergeCell ref="J24:AB25"/>
    <mergeCell ref="A25:I25"/>
    <mergeCell ref="A19:I19"/>
    <mergeCell ref="J19:AB19"/>
    <mergeCell ref="A20:I20"/>
    <mergeCell ref="J20:AB20"/>
    <mergeCell ref="A21:I21"/>
    <mergeCell ref="J21:AB21"/>
    <mergeCell ref="A16:I16"/>
    <mergeCell ref="J16:AB16"/>
    <mergeCell ref="A17:I17"/>
    <mergeCell ref="J17:AB17"/>
    <mergeCell ref="A18:I18"/>
    <mergeCell ref="J18:AB18"/>
    <mergeCell ref="A13:I13"/>
    <mergeCell ref="J13:AB13"/>
    <mergeCell ref="A14:I14"/>
    <mergeCell ref="J14:AB14"/>
    <mergeCell ref="A15:I15"/>
    <mergeCell ref="J15:AB15"/>
    <mergeCell ref="A10:I10"/>
    <mergeCell ref="J10:AB10"/>
    <mergeCell ref="A11:I11"/>
    <mergeCell ref="J11:AB11"/>
    <mergeCell ref="A12:I12"/>
    <mergeCell ref="J12:AB12"/>
    <mergeCell ref="A8:E8"/>
    <mergeCell ref="F8:I8"/>
    <mergeCell ref="J8:AB8"/>
    <mergeCell ref="A9:E9"/>
    <mergeCell ref="F9:I9"/>
    <mergeCell ref="J9:AB9"/>
    <mergeCell ref="A6:E6"/>
    <mergeCell ref="F6:I6"/>
    <mergeCell ref="J6:AB6"/>
    <mergeCell ref="A7:E7"/>
    <mergeCell ref="F7:I7"/>
    <mergeCell ref="J7:AB7"/>
    <mergeCell ref="A4:E4"/>
    <mergeCell ref="F4:I4"/>
    <mergeCell ref="J4:AB4"/>
    <mergeCell ref="A5:E5"/>
    <mergeCell ref="F5:I5"/>
    <mergeCell ref="J5:AB5"/>
    <mergeCell ref="A1:I1"/>
    <mergeCell ref="J1:AB1"/>
    <mergeCell ref="A2:I2"/>
    <mergeCell ref="J2:AB2"/>
    <mergeCell ref="A3:I3"/>
    <mergeCell ref="J3:AB3"/>
  </mergeCells>
  <hyperlinks>
    <hyperlink ref="F30" r:id="rId1"/>
    <hyperlink ref="F31" r:id="rId2"/>
    <hyperlink ref="F32" r:id="rId3"/>
  </hyperlinks>
  <pageMargins left="0" right="0" top="8.4597230000000003" bottom="0.79027780000000003" header="0.3" footer="0.3"/>
  <pageSetup paperSize="0"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30"/>
  <sheetViews>
    <sheetView workbookViewId="0"/>
  </sheetViews>
  <sheetFormatPr defaultRowHeight="15" x14ac:dyDescent="0.25"/>
  <cols>
    <col min="1" max="1" width="6.85546875" style="1" customWidth="1"/>
    <col min="2" max="2" width="43.28515625" style="1" customWidth="1"/>
    <col min="3" max="3" width="19.140625" style="1" customWidth="1"/>
    <col min="4" max="4" width="15.28515625" style="1" customWidth="1"/>
    <col min="5" max="5" width="20.85546875" style="1" customWidth="1"/>
    <col min="6" max="6" width="20" style="1" customWidth="1"/>
    <col min="7" max="7" width="12.5703125" style="1" customWidth="1"/>
    <col min="8" max="8" width="12.7109375" style="1" customWidth="1"/>
    <col min="9" max="9" width="18.5703125" style="1" customWidth="1"/>
    <col min="10" max="10" width="18.42578125" style="1" customWidth="1"/>
    <col min="11" max="12" width="12.7109375" style="1" customWidth="1"/>
    <col min="13" max="13" width="15.42578125" style="1" customWidth="1"/>
  </cols>
  <sheetData>
    <row r="1" spans="1:13" ht="18.7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9.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18.75" customHeight="1" x14ac:dyDescent="0.25">
      <c r="A3" s="43" t="s">
        <v>80</v>
      </c>
      <c r="B3" s="43"/>
      <c r="C3" s="44" t="s">
        <v>6</v>
      </c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38.2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ht="83.25" customHeight="1" x14ac:dyDescent="0.25">
      <c r="A5" s="9" t="s">
        <v>22</v>
      </c>
      <c r="B5" s="9" t="s">
        <v>24</v>
      </c>
      <c r="C5" s="9" t="s">
        <v>29</v>
      </c>
      <c r="D5" s="9" t="s">
        <v>30</v>
      </c>
      <c r="E5" s="9" t="s">
        <v>81</v>
      </c>
      <c r="F5" s="9" t="s">
        <v>82</v>
      </c>
      <c r="G5" s="9" t="s">
        <v>83</v>
      </c>
      <c r="H5" s="9" t="s">
        <v>84</v>
      </c>
      <c r="I5" s="9" t="s">
        <v>85</v>
      </c>
      <c r="J5" s="9" t="s">
        <v>26</v>
      </c>
      <c r="K5" s="9" t="s">
        <v>86</v>
      </c>
      <c r="L5" s="9" t="s">
        <v>87</v>
      </c>
      <c r="M5" s="9" t="s">
        <v>88</v>
      </c>
    </row>
    <row r="6" spans="1:13" ht="15.75" customHeight="1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</row>
    <row r="7" spans="1:13" ht="42" customHeight="1" x14ac:dyDescent="0.25">
      <c r="A7" s="11">
        <v>1</v>
      </c>
      <c r="B7" s="12" t="s">
        <v>56</v>
      </c>
      <c r="C7" s="12" t="s">
        <v>89</v>
      </c>
      <c r="D7" s="12" t="s">
        <v>61</v>
      </c>
      <c r="E7" s="13" t="s">
        <v>90</v>
      </c>
      <c r="F7" s="13" t="s">
        <v>91</v>
      </c>
      <c r="G7" s="12"/>
      <c r="H7" s="14">
        <v>1</v>
      </c>
      <c r="I7" s="14">
        <v>1234.4000000000001</v>
      </c>
      <c r="J7" s="12"/>
      <c r="K7" s="12" t="s">
        <v>63</v>
      </c>
      <c r="L7" s="14">
        <v>1000</v>
      </c>
      <c r="M7" s="14">
        <v>56.1</v>
      </c>
    </row>
    <row r="8" spans="1:13" ht="21" customHeight="1" x14ac:dyDescent="0.25">
      <c r="A8" s="45" t="s">
        <v>92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15">
        <f>ROUNDDOWN(MIN(M7),2)</f>
        <v>56.1</v>
      </c>
    </row>
    <row r="9" spans="1:13" ht="20.25" customHeight="1" x14ac:dyDescent="0.25">
      <c r="A9" s="46" t="s">
        <v>93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16">
        <f>ROUNDDOWN(AVERAGE(M7),2)</f>
        <v>56.1</v>
      </c>
    </row>
    <row r="10" spans="1:13" ht="21" customHeight="1" x14ac:dyDescent="0.25">
      <c r="A10" s="46" t="s">
        <v>94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16">
        <f>0</f>
        <v>0</v>
      </c>
    </row>
    <row r="11" spans="1:13" ht="21" customHeight="1" x14ac:dyDescent="0.25">
      <c r="A11" s="46" t="s">
        <v>95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16">
        <f>0</f>
        <v>0</v>
      </c>
    </row>
    <row r="12" spans="1:13" ht="21" customHeight="1" x14ac:dyDescent="0.25">
      <c r="A12" s="47" t="s">
        <v>96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17">
        <f>M8</f>
        <v>56.1</v>
      </c>
    </row>
    <row r="13" spans="1:13" ht="37.5" customHeight="1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  <row r="14" spans="1:13" ht="83.25" customHeight="1" x14ac:dyDescent="0.25">
      <c r="A14" s="9" t="s">
        <v>22</v>
      </c>
      <c r="B14" s="9" t="s">
        <v>24</v>
      </c>
      <c r="C14" s="9" t="s">
        <v>29</v>
      </c>
      <c r="D14" s="9" t="s">
        <v>30</v>
      </c>
      <c r="E14" s="9" t="s">
        <v>81</v>
      </c>
      <c r="F14" s="9" t="s">
        <v>82</v>
      </c>
      <c r="G14" s="9" t="s">
        <v>83</v>
      </c>
      <c r="H14" s="9" t="s">
        <v>84</v>
      </c>
      <c r="I14" s="9" t="s">
        <v>85</v>
      </c>
      <c r="J14" s="9" t="s">
        <v>26</v>
      </c>
      <c r="K14" s="9" t="s">
        <v>86</v>
      </c>
      <c r="L14" s="9" t="s">
        <v>87</v>
      </c>
      <c r="M14" s="9" t="s">
        <v>88</v>
      </c>
    </row>
    <row r="15" spans="1:13" ht="16.5" customHeight="1" x14ac:dyDescent="0.25">
      <c r="A15" s="10">
        <v>1</v>
      </c>
      <c r="B15" s="10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</row>
    <row r="16" spans="1:13" ht="21" customHeight="1" x14ac:dyDescent="0.25">
      <c r="A16" s="11">
        <v>1</v>
      </c>
      <c r="B16" s="12"/>
      <c r="C16" s="12"/>
      <c r="D16" s="12"/>
      <c r="E16" s="18"/>
      <c r="F16" s="18"/>
      <c r="G16" s="12"/>
      <c r="H16" s="14"/>
      <c r="I16" s="14"/>
      <c r="J16" s="12"/>
      <c r="K16" s="12"/>
      <c r="L16" s="14">
        <v>0</v>
      </c>
      <c r="M16" s="14">
        <v>0</v>
      </c>
    </row>
    <row r="17" spans="1:13" ht="21" customHeight="1" x14ac:dyDescent="0.25">
      <c r="A17" s="45" t="s">
        <v>92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5">
        <f>ROUNDDOWN(MIN(M16),2)</f>
        <v>0</v>
      </c>
    </row>
    <row r="18" spans="1:13" ht="20.25" customHeight="1" x14ac:dyDescent="0.25">
      <c r="A18" s="46" t="s">
        <v>93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16">
        <f>ROUNDDOWN(AVERAGE(M16),2)</f>
        <v>0</v>
      </c>
    </row>
    <row r="19" spans="1:13" ht="21" customHeight="1" x14ac:dyDescent="0.25">
      <c r="A19" s="46" t="s">
        <v>94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16">
        <f>0</f>
        <v>0</v>
      </c>
    </row>
    <row r="20" spans="1:13" ht="21" customHeight="1" x14ac:dyDescent="0.25">
      <c r="A20" s="46" t="s">
        <v>95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16">
        <f>0</f>
        <v>0</v>
      </c>
    </row>
    <row r="21" spans="1:13" ht="21" customHeight="1" x14ac:dyDescent="0.25">
      <c r="A21" s="47" t="s">
        <v>96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17">
        <f>M17</f>
        <v>0</v>
      </c>
    </row>
    <row r="22" spans="1:13" ht="38.25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3" ht="83.25" customHeight="1" x14ac:dyDescent="0.25">
      <c r="A23" s="9" t="s">
        <v>22</v>
      </c>
      <c r="B23" s="9" t="s">
        <v>24</v>
      </c>
      <c r="C23" s="9" t="s">
        <v>29</v>
      </c>
      <c r="D23" s="9" t="s">
        <v>30</v>
      </c>
      <c r="E23" s="9" t="s">
        <v>81</v>
      </c>
      <c r="F23" s="9" t="s">
        <v>82</v>
      </c>
      <c r="G23" s="9" t="s">
        <v>83</v>
      </c>
      <c r="H23" s="9" t="s">
        <v>84</v>
      </c>
      <c r="I23" s="9" t="s">
        <v>85</v>
      </c>
      <c r="J23" s="9" t="s">
        <v>26</v>
      </c>
      <c r="K23" s="9" t="s">
        <v>86</v>
      </c>
      <c r="L23" s="9" t="s">
        <v>87</v>
      </c>
      <c r="M23" s="9" t="s">
        <v>88</v>
      </c>
    </row>
    <row r="24" spans="1:13" ht="15.75" customHeight="1" x14ac:dyDescent="0.25">
      <c r="A24" s="10">
        <v>1</v>
      </c>
      <c r="B24" s="10">
        <v>2</v>
      </c>
      <c r="C24" s="10">
        <v>3</v>
      </c>
      <c r="D24" s="10">
        <v>4</v>
      </c>
      <c r="E24" s="10">
        <v>5</v>
      </c>
      <c r="F24" s="10">
        <v>6</v>
      </c>
      <c r="G24" s="10">
        <v>7</v>
      </c>
      <c r="H24" s="10">
        <v>8</v>
      </c>
      <c r="I24" s="10">
        <v>9</v>
      </c>
      <c r="J24" s="10">
        <v>10</v>
      </c>
      <c r="K24" s="10">
        <v>11</v>
      </c>
      <c r="L24" s="10">
        <v>12</v>
      </c>
      <c r="M24" s="10">
        <v>13</v>
      </c>
    </row>
    <row r="25" spans="1:13" ht="42" customHeight="1" x14ac:dyDescent="0.25">
      <c r="A25" s="11">
        <v>1</v>
      </c>
      <c r="B25" s="12" t="s">
        <v>56</v>
      </c>
      <c r="C25" s="12" t="s">
        <v>89</v>
      </c>
      <c r="D25" s="12" t="s">
        <v>69</v>
      </c>
      <c r="E25" s="13" t="s">
        <v>90</v>
      </c>
      <c r="F25" s="13" t="s">
        <v>91</v>
      </c>
      <c r="G25" s="12"/>
      <c r="H25" s="14">
        <v>1</v>
      </c>
      <c r="I25" s="14">
        <v>2422.6</v>
      </c>
      <c r="J25" s="12"/>
      <c r="K25" s="12" t="s">
        <v>63</v>
      </c>
      <c r="L25" s="14">
        <v>600</v>
      </c>
      <c r="M25" s="14">
        <v>110.11</v>
      </c>
    </row>
    <row r="26" spans="1:13" ht="21" customHeight="1" x14ac:dyDescent="0.25">
      <c r="A26" s="45" t="s">
        <v>92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15">
        <f>ROUNDDOWN(MIN(M25),2)</f>
        <v>110.11</v>
      </c>
    </row>
    <row r="27" spans="1:13" ht="20.25" customHeight="1" x14ac:dyDescent="0.25">
      <c r="A27" s="46" t="s">
        <v>93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16">
        <f>ROUNDDOWN(AVERAGE(M25),2)</f>
        <v>110.11</v>
      </c>
    </row>
    <row r="28" spans="1:13" ht="21" customHeight="1" x14ac:dyDescent="0.25">
      <c r="A28" s="46" t="s">
        <v>94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16">
        <f>0</f>
        <v>0</v>
      </c>
    </row>
    <row r="29" spans="1:13" ht="21" customHeight="1" x14ac:dyDescent="0.25">
      <c r="A29" s="46" t="s">
        <v>95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16">
        <f>0</f>
        <v>0</v>
      </c>
    </row>
    <row r="30" spans="1:13" ht="21" customHeight="1" x14ac:dyDescent="0.25">
      <c r="A30" s="47" t="s">
        <v>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17">
        <f>M26</f>
        <v>110.11</v>
      </c>
    </row>
  </sheetData>
  <mergeCells count="22">
    <mergeCell ref="A29:L29"/>
    <mergeCell ref="A30:L30"/>
    <mergeCell ref="A21:L21"/>
    <mergeCell ref="A22:M22"/>
    <mergeCell ref="A26:L26"/>
    <mergeCell ref="A27:L27"/>
    <mergeCell ref="A28:L28"/>
    <mergeCell ref="A13:M13"/>
    <mergeCell ref="A17:L17"/>
    <mergeCell ref="A18:L18"/>
    <mergeCell ref="A19:L19"/>
    <mergeCell ref="A20:L20"/>
    <mergeCell ref="A8:L8"/>
    <mergeCell ref="A9:L9"/>
    <mergeCell ref="A10:L10"/>
    <mergeCell ref="A11:L11"/>
    <mergeCell ref="A12:L12"/>
    <mergeCell ref="A1:M1"/>
    <mergeCell ref="A2:M2"/>
    <mergeCell ref="A3:B3"/>
    <mergeCell ref="C3:M3"/>
    <mergeCell ref="A4:M4"/>
  </mergeCells>
  <hyperlinks>
    <hyperlink ref="E7" r:id="rId1"/>
    <hyperlink ref="F7" r:id="rId2"/>
    <hyperlink ref="E25" r:id="rId3"/>
    <hyperlink ref="F25" r:id="rId4"/>
  </hyperlinks>
  <pageMargins left="0" right="0" top="0.79027780000000003" bottom="9.7222230000000003E-3" header="0.3" footer="0.3"/>
  <pageSetup paperSize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30"/>
  <sheetViews>
    <sheetView workbookViewId="0"/>
  </sheetViews>
  <sheetFormatPr defaultRowHeight="15" x14ac:dyDescent="0.25"/>
  <cols>
    <col min="1" max="1" width="6.85546875" style="1" customWidth="1"/>
    <col min="2" max="2" width="29" style="1" customWidth="1"/>
    <col min="3" max="3" width="27.85546875" style="1" customWidth="1"/>
    <col min="4" max="4" width="29.140625" style="1" customWidth="1"/>
    <col min="5" max="5" width="13.7109375" style="1" customWidth="1"/>
    <col min="6" max="6" width="8.5703125" style="1" customWidth="1"/>
    <col min="7" max="8" width="12" style="1" customWidth="1"/>
    <col min="9" max="9" width="8.5703125" style="1" customWidth="1"/>
    <col min="10" max="10" width="12" style="1" customWidth="1"/>
    <col min="11" max="11" width="17.140625" style="1" customWidth="1"/>
    <col min="12" max="12" width="8.5703125" style="1" customWidth="1"/>
    <col min="13" max="13" width="10.28515625" style="1" customWidth="1"/>
    <col min="14" max="14" width="15.42578125" style="1" customWidth="1"/>
  </cols>
  <sheetData>
    <row r="1" spans="1:14" ht="18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8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8" customHeight="1" x14ac:dyDescent="0.25">
      <c r="A3" s="43" t="s">
        <v>97</v>
      </c>
      <c r="B3" s="43"/>
      <c r="C3" s="43"/>
      <c r="D3" s="44" t="s">
        <v>6</v>
      </c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8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4" ht="18" customHeight="1" x14ac:dyDescent="0.25">
      <c r="A5" s="48" t="s">
        <v>98</v>
      </c>
      <c r="B5" s="48"/>
      <c r="C5" s="49" t="s">
        <v>99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2.25" customHeight="1" x14ac:dyDescent="0.25"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ht="63" customHeight="1" x14ac:dyDescent="0.25">
      <c r="A7" s="9" t="s">
        <v>22</v>
      </c>
      <c r="B7" s="9" t="s">
        <v>100</v>
      </c>
      <c r="C7" s="9" t="s">
        <v>101</v>
      </c>
      <c r="D7" s="10" t="s">
        <v>102</v>
      </c>
      <c r="E7" s="9" t="s">
        <v>103</v>
      </c>
      <c r="F7" s="9" t="s">
        <v>104</v>
      </c>
      <c r="G7" s="9" t="s">
        <v>105</v>
      </c>
      <c r="H7" s="9" t="s">
        <v>106</v>
      </c>
      <c r="I7" s="9" t="s">
        <v>107</v>
      </c>
      <c r="J7" s="9" t="s">
        <v>108</v>
      </c>
      <c r="K7" s="9" t="s">
        <v>109</v>
      </c>
      <c r="L7" s="9" t="s">
        <v>110</v>
      </c>
      <c r="M7" s="9" t="s">
        <v>111</v>
      </c>
      <c r="N7" s="9" t="s">
        <v>112</v>
      </c>
    </row>
    <row r="8" spans="1:14" ht="13.5" customHeight="1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</row>
    <row r="9" spans="1:14" ht="122.25" customHeight="1" x14ac:dyDescent="0.25">
      <c r="A9" s="3">
        <v>1</v>
      </c>
      <c r="B9" s="4" t="s">
        <v>56</v>
      </c>
      <c r="C9" s="4" t="s">
        <v>113</v>
      </c>
      <c r="D9" s="4" t="s">
        <v>114</v>
      </c>
      <c r="E9" s="4" t="s">
        <v>115</v>
      </c>
      <c r="F9" s="6" t="s">
        <v>116</v>
      </c>
      <c r="G9" s="6">
        <v>879</v>
      </c>
      <c r="H9" s="19" t="s">
        <v>59</v>
      </c>
      <c r="I9" s="4" t="s">
        <v>117</v>
      </c>
      <c r="J9" s="4" t="s">
        <v>118</v>
      </c>
      <c r="K9" s="4" t="s">
        <v>119</v>
      </c>
      <c r="L9" s="4" t="s">
        <v>120</v>
      </c>
      <c r="M9" s="19" t="s">
        <v>63</v>
      </c>
      <c r="N9" s="6">
        <v>43.95</v>
      </c>
    </row>
    <row r="10" spans="1:14" ht="123" customHeight="1" x14ac:dyDescent="0.25">
      <c r="A10" s="3">
        <v>2</v>
      </c>
      <c r="B10" s="4" t="s">
        <v>56</v>
      </c>
      <c r="C10" s="4" t="s">
        <v>113</v>
      </c>
      <c r="D10" s="4" t="s">
        <v>121</v>
      </c>
      <c r="E10" s="4" t="s">
        <v>122</v>
      </c>
      <c r="F10" s="6" t="s">
        <v>116</v>
      </c>
      <c r="G10" s="6">
        <v>879</v>
      </c>
      <c r="H10" s="19" t="s">
        <v>59</v>
      </c>
      <c r="I10" s="4" t="s">
        <v>117</v>
      </c>
      <c r="J10" s="4" t="s">
        <v>123</v>
      </c>
      <c r="K10" s="4" t="s">
        <v>119</v>
      </c>
      <c r="L10" s="4" t="s">
        <v>120</v>
      </c>
      <c r="M10" s="19" t="s">
        <v>63</v>
      </c>
      <c r="N10" s="6">
        <v>43.95</v>
      </c>
    </row>
    <row r="11" spans="1:14" ht="18" customHeight="1" x14ac:dyDescent="0.25">
      <c r="A11" s="45" t="s">
        <v>124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20">
        <f>ROUNDDOWN(MAX(N9:N10),2)</f>
        <v>43.95</v>
      </c>
    </row>
    <row r="12" spans="1:14" ht="18" customHeight="1" x14ac:dyDescent="0.25">
      <c r="A12" s="45" t="s">
        <v>125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20">
        <f>ROUNDDOWN(MIN(N9:N10),2)</f>
        <v>43.95</v>
      </c>
    </row>
    <row r="13" spans="1:14" ht="18" customHeigh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4" ht="18" customHeight="1" x14ac:dyDescent="0.25">
      <c r="A14" s="48" t="s">
        <v>98</v>
      </c>
      <c r="B14" s="48"/>
      <c r="C14" s="49" t="s">
        <v>126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</row>
    <row r="15" spans="1:14" ht="2.25" customHeight="1" x14ac:dyDescent="0.25"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4" ht="63" customHeight="1" x14ac:dyDescent="0.25">
      <c r="A16" s="9" t="s">
        <v>22</v>
      </c>
      <c r="B16" s="9" t="s">
        <v>100</v>
      </c>
      <c r="C16" s="9" t="s">
        <v>101</v>
      </c>
      <c r="D16" s="10" t="s">
        <v>102</v>
      </c>
      <c r="E16" s="9" t="s">
        <v>103</v>
      </c>
      <c r="F16" s="9" t="s">
        <v>104</v>
      </c>
      <c r="G16" s="9" t="s">
        <v>105</v>
      </c>
      <c r="H16" s="9" t="s">
        <v>106</v>
      </c>
      <c r="I16" s="9" t="s">
        <v>107</v>
      </c>
      <c r="J16" s="9" t="s">
        <v>108</v>
      </c>
      <c r="K16" s="9" t="s">
        <v>109</v>
      </c>
      <c r="L16" s="9" t="s">
        <v>110</v>
      </c>
      <c r="M16" s="9" t="s">
        <v>111</v>
      </c>
      <c r="N16" s="9" t="s">
        <v>112</v>
      </c>
    </row>
    <row r="17" spans="1:14" ht="13.5" customHeight="1" x14ac:dyDescent="0.25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10">
        <v>8</v>
      </c>
      <c r="I17" s="10">
        <v>9</v>
      </c>
      <c r="J17" s="10">
        <v>10</v>
      </c>
      <c r="K17" s="10">
        <v>11</v>
      </c>
      <c r="L17" s="10">
        <v>12</v>
      </c>
      <c r="M17" s="10">
        <v>13</v>
      </c>
      <c r="N17" s="10">
        <v>14</v>
      </c>
    </row>
    <row r="18" spans="1:14" ht="122.25" customHeight="1" x14ac:dyDescent="0.25">
      <c r="A18" s="3">
        <v>1</v>
      </c>
      <c r="B18" s="4" t="s">
        <v>56</v>
      </c>
      <c r="C18" s="4" t="s">
        <v>113</v>
      </c>
      <c r="D18" s="4" t="s">
        <v>127</v>
      </c>
      <c r="E18" s="4" t="s">
        <v>115</v>
      </c>
      <c r="F18" s="6" t="s">
        <v>116</v>
      </c>
      <c r="G18" s="6">
        <v>439.4</v>
      </c>
      <c r="H18" s="19" t="s">
        <v>59</v>
      </c>
      <c r="I18" s="4" t="s">
        <v>117</v>
      </c>
      <c r="J18" s="4" t="s">
        <v>118</v>
      </c>
      <c r="K18" s="4" t="s">
        <v>128</v>
      </c>
      <c r="L18" s="4" t="s">
        <v>120</v>
      </c>
      <c r="M18" s="19" t="s">
        <v>63</v>
      </c>
      <c r="N18" s="6">
        <v>21.97</v>
      </c>
    </row>
    <row r="19" spans="1:14" ht="123" customHeight="1" x14ac:dyDescent="0.25">
      <c r="A19" s="3">
        <v>2</v>
      </c>
      <c r="B19" s="4" t="s">
        <v>56</v>
      </c>
      <c r="C19" s="4" t="s">
        <v>113</v>
      </c>
      <c r="D19" s="4" t="s">
        <v>129</v>
      </c>
      <c r="E19" s="4" t="s">
        <v>122</v>
      </c>
      <c r="F19" s="6" t="s">
        <v>116</v>
      </c>
      <c r="G19" s="6">
        <v>439.4</v>
      </c>
      <c r="H19" s="19" t="s">
        <v>59</v>
      </c>
      <c r="I19" s="4" t="s">
        <v>117</v>
      </c>
      <c r="J19" s="4" t="s">
        <v>123</v>
      </c>
      <c r="K19" s="4" t="s">
        <v>128</v>
      </c>
      <c r="L19" s="4" t="s">
        <v>120</v>
      </c>
      <c r="M19" s="19" t="s">
        <v>63</v>
      </c>
      <c r="N19" s="6">
        <v>21.97</v>
      </c>
    </row>
    <row r="20" spans="1:14" ht="18" customHeight="1" x14ac:dyDescent="0.25">
      <c r="A20" s="45" t="s">
        <v>124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20">
        <f>ROUNDDOWN(MAX(N18:N19),2)</f>
        <v>21.97</v>
      </c>
    </row>
    <row r="21" spans="1:14" ht="18" customHeight="1" x14ac:dyDescent="0.25">
      <c r="A21" s="45" t="s">
        <v>125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20">
        <f>ROUNDDOWN(MIN(N18:N19),2)</f>
        <v>21.97</v>
      </c>
    </row>
    <row r="22" spans="1:14" ht="18" customHeight="1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ht="18" customHeight="1" x14ac:dyDescent="0.25">
      <c r="A23" s="48" t="s">
        <v>98</v>
      </c>
      <c r="B23" s="48"/>
      <c r="C23" s="49" t="s">
        <v>130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ht="1.5" customHeight="1" x14ac:dyDescent="0.25"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63" customHeight="1" x14ac:dyDescent="0.25">
      <c r="A25" s="9" t="s">
        <v>22</v>
      </c>
      <c r="B25" s="9" t="s">
        <v>100</v>
      </c>
      <c r="C25" s="9" t="s">
        <v>101</v>
      </c>
      <c r="D25" s="10" t="s">
        <v>102</v>
      </c>
      <c r="E25" s="9" t="s">
        <v>103</v>
      </c>
      <c r="F25" s="9" t="s">
        <v>104</v>
      </c>
      <c r="G25" s="9" t="s">
        <v>105</v>
      </c>
      <c r="H25" s="9" t="s">
        <v>106</v>
      </c>
      <c r="I25" s="9" t="s">
        <v>107</v>
      </c>
      <c r="J25" s="9" t="s">
        <v>108</v>
      </c>
      <c r="K25" s="9" t="s">
        <v>109</v>
      </c>
      <c r="L25" s="9" t="s">
        <v>110</v>
      </c>
      <c r="M25" s="9" t="s">
        <v>111</v>
      </c>
      <c r="N25" s="9" t="s">
        <v>112</v>
      </c>
    </row>
    <row r="26" spans="1:14" ht="14.25" customHeight="1" x14ac:dyDescent="0.25">
      <c r="A26" s="10">
        <v>1</v>
      </c>
      <c r="B26" s="10">
        <v>2</v>
      </c>
      <c r="C26" s="10">
        <v>3</v>
      </c>
      <c r="D26" s="10">
        <v>4</v>
      </c>
      <c r="E26" s="10">
        <v>5</v>
      </c>
      <c r="F26" s="10">
        <v>6</v>
      </c>
      <c r="G26" s="10">
        <v>7</v>
      </c>
      <c r="H26" s="10">
        <v>8</v>
      </c>
      <c r="I26" s="10">
        <v>9</v>
      </c>
      <c r="J26" s="10">
        <v>10</v>
      </c>
      <c r="K26" s="10">
        <v>11</v>
      </c>
      <c r="L26" s="10">
        <v>12</v>
      </c>
      <c r="M26" s="10">
        <v>13</v>
      </c>
      <c r="N26" s="10">
        <v>14</v>
      </c>
    </row>
    <row r="27" spans="1:14" ht="122.25" customHeight="1" x14ac:dyDescent="0.25">
      <c r="A27" s="3">
        <v>1</v>
      </c>
      <c r="B27" s="4" t="s">
        <v>56</v>
      </c>
      <c r="C27" s="4" t="s">
        <v>113</v>
      </c>
      <c r="D27" s="4" t="s">
        <v>131</v>
      </c>
      <c r="E27" s="4" t="s">
        <v>115</v>
      </c>
      <c r="F27" s="6" t="s">
        <v>116</v>
      </c>
      <c r="G27" s="6">
        <v>1724.8</v>
      </c>
      <c r="H27" s="19" t="s">
        <v>59</v>
      </c>
      <c r="I27" s="4" t="s">
        <v>117</v>
      </c>
      <c r="J27" s="4" t="s">
        <v>118</v>
      </c>
      <c r="K27" s="4" t="s">
        <v>132</v>
      </c>
      <c r="L27" s="4" t="s">
        <v>120</v>
      </c>
      <c r="M27" s="19" t="s">
        <v>63</v>
      </c>
      <c r="N27" s="6">
        <v>86.24</v>
      </c>
    </row>
    <row r="28" spans="1:14" ht="122.25" customHeight="1" x14ac:dyDescent="0.25">
      <c r="A28" s="3">
        <v>2</v>
      </c>
      <c r="B28" s="4" t="s">
        <v>56</v>
      </c>
      <c r="C28" s="4" t="s">
        <v>113</v>
      </c>
      <c r="D28" s="4" t="s">
        <v>133</v>
      </c>
      <c r="E28" s="4" t="s">
        <v>122</v>
      </c>
      <c r="F28" s="6" t="s">
        <v>116</v>
      </c>
      <c r="G28" s="6">
        <v>1724.8</v>
      </c>
      <c r="H28" s="19" t="s">
        <v>59</v>
      </c>
      <c r="I28" s="4" t="s">
        <v>117</v>
      </c>
      <c r="J28" s="4" t="s">
        <v>123</v>
      </c>
      <c r="K28" s="4" t="s">
        <v>132</v>
      </c>
      <c r="L28" s="4" t="s">
        <v>120</v>
      </c>
      <c r="M28" s="19" t="s">
        <v>63</v>
      </c>
      <c r="N28" s="6">
        <v>86.24</v>
      </c>
    </row>
    <row r="29" spans="1:14" ht="18" customHeight="1" x14ac:dyDescent="0.25">
      <c r="A29" s="45" t="s">
        <v>124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20">
        <f>ROUNDDOWN(MAX(N27:N28),2)</f>
        <v>86.24</v>
      </c>
    </row>
    <row r="30" spans="1:14" ht="18" customHeight="1" x14ac:dyDescent="0.25">
      <c r="A30" s="45" t="s">
        <v>125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20">
        <f>ROUNDDOWN(MIN(N27:N28),2)</f>
        <v>86.24</v>
      </c>
    </row>
  </sheetData>
  <mergeCells count="19">
    <mergeCell ref="A23:B23"/>
    <mergeCell ref="C23:N24"/>
    <mergeCell ref="A29:M29"/>
    <mergeCell ref="A30:M30"/>
    <mergeCell ref="A14:B14"/>
    <mergeCell ref="C14:N15"/>
    <mergeCell ref="A20:M20"/>
    <mergeCell ref="A21:M21"/>
    <mergeCell ref="A22:N22"/>
    <mergeCell ref="A5:B5"/>
    <mergeCell ref="C5:N6"/>
    <mergeCell ref="A11:M11"/>
    <mergeCell ref="A12:M12"/>
    <mergeCell ref="A13:N13"/>
    <mergeCell ref="A1:N1"/>
    <mergeCell ref="A2:N2"/>
    <mergeCell ref="A3:C3"/>
    <mergeCell ref="D3:N3"/>
    <mergeCell ref="A4:N4"/>
  </mergeCells>
  <pageMargins left="0" right="0" top="0.75" bottom="0.29027779999999997" header="0.3" footer="0.3"/>
  <pageSetup paperSize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18"/>
  <sheetViews>
    <sheetView workbookViewId="0"/>
  </sheetViews>
  <sheetFormatPr defaultRowHeight="15" x14ac:dyDescent="0.25"/>
  <cols>
    <col min="1" max="1" width="7.140625" style="1" customWidth="1"/>
    <col min="2" max="2" width="43.28515625" style="1" customWidth="1"/>
    <col min="3" max="3" width="19.140625" style="1" customWidth="1"/>
    <col min="4" max="4" width="15.28515625" style="1" customWidth="1"/>
    <col min="5" max="5" width="43.28515625" style="1" customWidth="1"/>
    <col min="6" max="6" width="19.140625" style="1" customWidth="1"/>
    <col min="7" max="7" width="15.140625" style="1" customWidth="1"/>
    <col min="8" max="8" width="20.85546875" style="1" customWidth="1"/>
    <col min="9" max="9" width="20" style="1" customWidth="1"/>
    <col min="10" max="11" width="12.7109375" style="1" customWidth="1"/>
    <col min="12" max="12" width="18.42578125" style="1" customWidth="1"/>
    <col min="13" max="13" width="18.5703125" style="1" customWidth="1"/>
    <col min="14" max="15" width="12.7109375" style="1" customWidth="1"/>
    <col min="16" max="16" width="15.28515625" style="1" customWidth="1"/>
  </cols>
  <sheetData>
    <row r="1" spans="1:16" ht="18.7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9.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8.75" customHeight="1" x14ac:dyDescent="0.25">
      <c r="A3" s="43" t="s">
        <v>134</v>
      </c>
      <c r="B3" s="43"/>
      <c r="C3" s="44" t="s">
        <v>6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38.2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47.25" customHeight="1" x14ac:dyDescent="0.25">
      <c r="A5" s="50" t="s">
        <v>22</v>
      </c>
      <c r="B5" s="50" t="s">
        <v>23</v>
      </c>
      <c r="C5" s="50"/>
      <c r="D5" s="50"/>
      <c r="E5" s="50" t="s">
        <v>24</v>
      </c>
      <c r="F5" s="50" t="s">
        <v>29</v>
      </c>
      <c r="G5" s="50" t="s">
        <v>30</v>
      </c>
      <c r="H5" s="50" t="s">
        <v>81</v>
      </c>
      <c r="I5" s="50" t="s">
        <v>82</v>
      </c>
      <c r="J5" s="50" t="s">
        <v>83</v>
      </c>
      <c r="K5" s="50" t="s">
        <v>84</v>
      </c>
      <c r="L5" s="50" t="s">
        <v>85</v>
      </c>
      <c r="M5" s="50" t="s">
        <v>26</v>
      </c>
      <c r="N5" s="50" t="s">
        <v>86</v>
      </c>
      <c r="O5" s="50" t="s">
        <v>87</v>
      </c>
      <c r="P5" s="50" t="s">
        <v>88</v>
      </c>
    </row>
    <row r="6" spans="1:16" ht="36" customHeight="1" x14ac:dyDescent="0.25">
      <c r="A6" s="50"/>
      <c r="B6" s="9" t="s">
        <v>44</v>
      </c>
      <c r="C6" s="9" t="s">
        <v>45</v>
      </c>
      <c r="D6" s="9" t="s">
        <v>46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.75" customHeight="1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</row>
    <row r="8" spans="1:16" ht="21" customHeight="1" x14ac:dyDescent="0.25">
      <c r="A8" s="11">
        <v>1</v>
      </c>
      <c r="B8" s="18"/>
      <c r="C8" s="18"/>
      <c r="D8" s="18"/>
      <c r="E8" s="18"/>
      <c r="F8" s="18"/>
      <c r="G8" s="18"/>
      <c r="H8" s="21"/>
      <c r="I8" s="21"/>
      <c r="J8" s="18"/>
      <c r="K8" s="14"/>
      <c r="L8" s="14"/>
      <c r="M8" s="18"/>
      <c r="N8" s="18"/>
      <c r="O8" s="14">
        <v>0</v>
      </c>
      <c r="P8" s="14">
        <v>0</v>
      </c>
    </row>
    <row r="9" spans="1:16" ht="38.25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48" customHeight="1" x14ac:dyDescent="0.25">
      <c r="A10" s="50" t="s">
        <v>22</v>
      </c>
      <c r="B10" s="50" t="s">
        <v>23</v>
      </c>
      <c r="C10" s="50"/>
      <c r="D10" s="50"/>
      <c r="E10" s="50" t="s">
        <v>24</v>
      </c>
      <c r="F10" s="50" t="s">
        <v>29</v>
      </c>
      <c r="G10" s="50" t="s">
        <v>30</v>
      </c>
      <c r="H10" s="50" t="s">
        <v>81</v>
      </c>
      <c r="I10" s="50" t="s">
        <v>82</v>
      </c>
      <c r="J10" s="50" t="s">
        <v>83</v>
      </c>
      <c r="K10" s="50" t="s">
        <v>84</v>
      </c>
      <c r="L10" s="50" t="s">
        <v>85</v>
      </c>
      <c r="M10" s="50" t="s">
        <v>26</v>
      </c>
      <c r="N10" s="50" t="s">
        <v>86</v>
      </c>
      <c r="O10" s="50" t="s">
        <v>87</v>
      </c>
      <c r="P10" s="50" t="s">
        <v>88</v>
      </c>
    </row>
    <row r="11" spans="1:16" ht="35.25" customHeight="1" x14ac:dyDescent="0.25">
      <c r="A11" s="50"/>
      <c r="B11" s="9" t="s">
        <v>44</v>
      </c>
      <c r="C11" s="9" t="s">
        <v>45</v>
      </c>
      <c r="D11" s="9" t="s">
        <v>46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6" ht="16.5" customHeight="1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  <c r="N12" s="10">
        <v>14</v>
      </c>
      <c r="O12" s="10">
        <v>15</v>
      </c>
      <c r="P12" s="10">
        <v>16</v>
      </c>
    </row>
    <row r="13" spans="1:16" ht="20.25" customHeight="1" x14ac:dyDescent="0.25">
      <c r="A13" s="11">
        <v>1</v>
      </c>
      <c r="B13" s="18"/>
      <c r="C13" s="18"/>
      <c r="D13" s="18"/>
      <c r="E13" s="18"/>
      <c r="F13" s="18"/>
      <c r="G13" s="18"/>
      <c r="H13" s="21"/>
      <c r="I13" s="21"/>
      <c r="J13" s="18"/>
      <c r="K13" s="14"/>
      <c r="L13" s="14"/>
      <c r="M13" s="18"/>
      <c r="N13" s="18"/>
      <c r="O13" s="14">
        <v>0</v>
      </c>
      <c r="P13" s="14">
        <v>0</v>
      </c>
    </row>
    <row r="14" spans="1:16" ht="38.25" customHeight="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ht="48" customHeight="1" x14ac:dyDescent="0.25">
      <c r="A15" s="50" t="s">
        <v>22</v>
      </c>
      <c r="B15" s="50" t="s">
        <v>23</v>
      </c>
      <c r="C15" s="50"/>
      <c r="D15" s="50"/>
      <c r="E15" s="50" t="s">
        <v>24</v>
      </c>
      <c r="F15" s="50" t="s">
        <v>29</v>
      </c>
      <c r="G15" s="50" t="s">
        <v>30</v>
      </c>
      <c r="H15" s="50" t="s">
        <v>81</v>
      </c>
      <c r="I15" s="50" t="s">
        <v>82</v>
      </c>
      <c r="J15" s="50" t="s">
        <v>83</v>
      </c>
      <c r="K15" s="50" t="s">
        <v>84</v>
      </c>
      <c r="L15" s="50" t="s">
        <v>85</v>
      </c>
      <c r="M15" s="50" t="s">
        <v>26</v>
      </c>
      <c r="N15" s="50" t="s">
        <v>86</v>
      </c>
      <c r="O15" s="50" t="s">
        <v>87</v>
      </c>
      <c r="P15" s="50" t="s">
        <v>88</v>
      </c>
    </row>
    <row r="16" spans="1:16" ht="35.25" customHeight="1" x14ac:dyDescent="0.25">
      <c r="A16" s="50"/>
      <c r="B16" s="9" t="s">
        <v>44</v>
      </c>
      <c r="C16" s="9" t="s">
        <v>45</v>
      </c>
      <c r="D16" s="9" t="s">
        <v>46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6" ht="16.5" customHeight="1" x14ac:dyDescent="0.25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10">
        <v>8</v>
      </c>
      <c r="I17" s="10">
        <v>9</v>
      </c>
      <c r="J17" s="10">
        <v>10</v>
      </c>
      <c r="K17" s="10">
        <v>11</v>
      </c>
      <c r="L17" s="10">
        <v>12</v>
      </c>
      <c r="M17" s="10">
        <v>13</v>
      </c>
      <c r="N17" s="10">
        <v>14</v>
      </c>
      <c r="O17" s="10">
        <v>15</v>
      </c>
      <c r="P17" s="10">
        <v>16</v>
      </c>
    </row>
    <row r="18" spans="1:16" ht="21" customHeight="1" x14ac:dyDescent="0.25">
      <c r="A18" s="11">
        <v>1</v>
      </c>
      <c r="B18" s="18"/>
      <c r="C18" s="18"/>
      <c r="D18" s="18"/>
      <c r="E18" s="18"/>
      <c r="F18" s="18"/>
      <c r="G18" s="18"/>
      <c r="H18" s="21"/>
      <c r="I18" s="21"/>
      <c r="J18" s="18"/>
      <c r="K18" s="14"/>
      <c r="L18" s="14"/>
      <c r="M18" s="18"/>
      <c r="N18" s="18"/>
      <c r="O18" s="14">
        <v>0</v>
      </c>
      <c r="P18" s="14">
        <v>0</v>
      </c>
    </row>
  </sheetData>
  <mergeCells count="49">
    <mergeCell ref="M15:M16"/>
    <mergeCell ref="N15:N16"/>
    <mergeCell ref="O15:O16"/>
    <mergeCell ref="P15:P16"/>
    <mergeCell ref="H15:H16"/>
    <mergeCell ref="I15:I16"/>
    <mergeCell ref="J15:J16"/>
    <mergeCell ref="K15:K16"/>
    <mergeCell ref="L15:L16"/>
    <mergeCell ref="A15:A16"/>
    <mergeCell ref="B15:D15"/>
    <mergeCell ref="E15:E16"/>
    <mergeCell ref="F15:F16"/>
    <mergeCell ref="G15:G16"/>
    <mergeCell ref="M10:M11"/>
    <mergeCell ref="N10:N11"/>
    <mergeCell ref="O10:O11"/>
    <mergeCell ref="P10:P11"/>
    <mergeCell ref="A14:P14"/>
    <mergeCell ref="H10:H11"/>
    <mergeCell ref="I10:I11"/>
    <mergeCell ref="J10:J11"/>
    <mergeCell ref="K10:K11"/>
    <mergeCell ref="L10:L11"/>
    <mergeCell ref="A10:A11"/>
    <mergeCell ref="B10:D10"/>
    <mergeCell ref="E10:E11"/>
    <mergeCell ref="F10:F11"/>
    <mergeCell ref="G10:G11"/>
    <mergeCell ref="M5:M6"/>
    <mergeCell ref="N5:N6"/>
    <mergeCell ref="O5:O6"/>
    <mergeCell ref="P5:P6"/>
    <mergeCell ref="A9:P9"/>
    <mergeCell ref="H5:H6"/>
    <mergeCell ref="I5:I6"/>
    <mergeCell ref="J5:J6"/>
    <mergeCell ref="K5:K6"/>
    <mergeCell ref="L5:L6"/>
    <mergeCell ref="A5:A6"/>
    <mergeCell ref="B5:D5"/>
    <mergeCell ref="E5:E6"/>
    <mergeCell ref="F5:F6"/>
    <mergeCell ref="G5:G6"/>
    <mergeCell ref="A1:P1"/>
    <mergeCell ref="A2:P2"/>
    <mergeCell ref="A3:B3"/>
    <mergeCell ref="C3:P3"/>
    <mergeCell ref="A4:P4"/>
  </mergeCells>
  <pageMargins left="0" right="0" top="0.79027780000000003" bottom="0" header="0.3" footer="0.3"/>
  <pageSetup paperSize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O33"/>
  <sheetViews>
    <sheetView topLeftCell="A16" workbookViewId="0">
      <selection sqref="A1:AO1"/>
    </sheetView>
  </sheetViews>
  <sheetFormatPr defaultRowHeight="15" x14ac:dyDescent="0.25"/>
  <cols>
    <col min="1" max="1" width="6.85546875" style="1" customWidth="1"/>
    <col min="2" max="2" width="29" style="1" customWidth="1"/>
    <col min="3" max="3" width="29.140625" style="1" customWidth="1"/>
    <col min="4" max="4" width="13.85546875" style="1" customWidth="1"/>
    <col min="5" max="5" width="27.7109375" style="1" customWidth="1"/>
    <col min="6" max="13" width="11.140625" style="1" customWidth="1"/>
    <col min="14" max="14" width="30.42578125" style="1" customWidth="1"/>
    <col min="15" max="15" width="11.140625" style="1" customWidth="1"/>
    <col min="16" max="16" width="23.5703125" style="1" customWidth="1"/>
    <col min="17" max="18" width="8.5703125" style="1" customWidth="1"/>
    <col min="19" max="20" width="11.140625" style="1" customWidth="1"/>
    <col min="21" max="21" width="11.85546875" style="1" customWidth="1"/>
    <col min="22" max="22" width="19" style="1" customWidth="1"/>
    <col min="23" max="34" width="11.140625" style="1" customWidth="1"/>
    <col min="35" max="35" width="33.140625" style="1" customWidth="1"/>
    <col min="36" max="37" width="11.140625" style="1" customWidth="1"/>
    <col min="38" max="41" width="13.7109375" style="1" customWidth="1"/>
  </cols>
  <sheetData>
    <row r="1" spans="1:41" ht="18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 ht="18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3" spans="1:41" ht="18" customHeight="1" x14ac:dyDescent="0.25">
      <c r="A3" s="43" t="s">
        <v>135</v>
      </c>
      <c r="B3" s="43"/>
      <c r="C3" s="43"/>
      <c r="D3" s="44" t="s">
        <v>6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ht="38.2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1" ht="20.25" customHeight="1" x14ac:dyDescent="0.25">
      <c r="A5" s="50" t="s">
        <v>22</v>
      </c>
      <c r="B5" s="50" t="s">
        <v>100</v>
      </c>
      <c r="C5" s="50" t="s">
        <v>136</v>
      </c>
      <c r="D5" s="50" t="s">
        <v>137</v>
      </c>
      <c r="E5" s="50" t="s">
        <v>138</v>
      </c>
      <c r="F5" s="50" t="s">
        <v>139</v>
      </c>
      <c r="G5" s="50"/>
      <c r="H5" s="50"/>
      <c r="I5" s="50"/>
      <c r="J5" s="50"/>
      <c r="K5" s="50" t="s">
        <v>140</v>
      </c>
      <c r="L5" s="50"/>
      <c r="M5" s="50"/>
      <c r="N5" s="50" t="s">
        <v>141</v>
      </c>
      <c r="O5" s="50" t="s">
        <v>110</v>
      </c>
      <c r="P5" s="50"/>
      <c r="Q5" s="50" t="s">
        <v>27</v>
      </c>
      <c r="R5" s="50" t="s">
        <v>28</v>
      </c>
      <c r="S5" s="50" t="s">
        <v>142</v>
      </c>
      <c r="T5" s="50"/>
      <c r="U5" s="50" t="s">
        <v>143</v>
      </c>
      <c r="V5" s="50" t="s">
        <v>144</v>
      </c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 t="s">
        <v>145</v>
      </c>
      <c r="AJ5" s="50" t="s">
        <v>146</v>
      </c>
      <c r="AK5" s="50" t="s">
        <v>88</v>
      </c>
      <c r="AL5" s="50" t="s">
        <v>147</v>
      </c>
      <c r="AM5" s="50" t="s">
        <v>148</v>
      </c>
      <c r="AN5" s="50" t="s">
        <v>149</v>
      </c>
      <c r="AO5" s="50" t="s">
        <v>150</v>
      </c>
    </row>
    <row r="6" spans="1:41" ht="18" customHeight="1" x14ac:dyDescent="0.25">
      <c r="A6" s="50"/>
      <c r="B6" s="50"/>
      <c r="C6" s="50"/>
      <c r="D6" s="50"/>
      <c r="E6" s="50"/>
      <c r="F6" s="50" t="s">
        <v>47</v>
      </c>
      <c r="G6" s="50" t="s">
        <v>151</v>
      </c>
      <c r="H6" s="50"/>
      <c r="I6" s="50"/>
      <c r="J6" s="50" t="s">
        <v>152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 t="s">
        <v>153</v>
      </c>
      <c r="W6" s="50" t="s">
        <v>154</v>
      </c>
      <c r="X6" s="50"/>
      <c r="Y6" s="50" t="s">
        <v>155</v>
      </c>
      <c r="Z6" s="50" t="s">
        <v>156</v>
      </c>
      <c r="AA6" s="50"/>
      <c r="AB6" s="50" t="s">
        <v>157</v>
      </c>
      <c r="AC6" s="50" t="s">
        <v>158</v>
      </c>
      <c r="AD6" s="50"/>
      <c r="AE6" s="50" t="s">
        <v>159</v>
      </c>
      <c r="AF6" s="50" t="s">
        <v>160</v>
      </c>
      <c r="AG6" s="50"/>
      <c r="AH6" s="50" t="s">
        <v>161</v>
      </c>
      <c r="AI6" s="50"/>
      <c r="AJ6" s="50"/>
      <c r="AK6" s="50"/>
      <c r="AL6" s="50"/>
      <c r="AM6" s="50"/>
      <c r="AN6" s="50"/>
      <c r="AO6" s="50"/>
    </row>
    <row r="7" spans="1:41" ht="45" customHeight="1" x14ac:dyDescent="0.25">
      <c r="A7" s="50"/>
      <c r="B7" s="50"/>
      <c r="C7" s="50"/>
      <c r="D7" s="50"/>
      <c r="E7" s="50"/>
      <c r="F7" s="50"/>
      <c r="G7" s="9" t="s">
        <v>44</v>
      </c>
      <c r="H7" s="9" t="s">
        <v>162</v>
      </c>
      <c r="I7" s="9" t="s">
        <v>163</v>
      </c>
      <c r="J7" s="50"/>
      <c r="K7" s="9" t="s">
        <v>44</v>
      </c>
      <c r="L7" s="9" t="s">
        <v>162</v>
      </c>
      <c r="M7" s="9" t="s">
        <v>163</v>
      </c>
      <c r="N7" s="50"/>
      <c r="O7" s="9" t="s">
        <v>164</v>
      </c>
      <c r="P7" s="9" t="s">
        <v>44</v>
      </c>
      <c r="Q7" s="50"/>
      <c r="R7" s="50"/>
      <c r="S7" s="9" t="s">
        <v>165</v>
      </c>
      <c r="T7" s="9" t="s">
        <v>166</v>
      </c>
      <c r="U7" s="50"/>
      <c r="V7" s="50"/>
      <c r="W7" s="9" t="s">
        <v>165</v>
      </c>
      <c r="X7" s="9" t="s">
        <v>166</v>
      </c>
      <c r="Y7" s="50"/>
      <c r="Z7" s="9" t="s">
        <v>167</v>
      </c>
      <c r="AA7" s="9" t="s">
        <v>168</v>
      </c>
      <c r="AB7" s="50"/>
      <c r="AC7" s="9" t="s">
        <v>167</v>
      </c>
      <c r="AD7" s="9" t="s">
        <v>168</v>
      </c>
      <c r="AE7" s="50"/>
      <c r="AF7" s="9" t="s">
        <v>167</v>
      </c>
      <c r="AG7" s="9" t="s">
        <v>168</v>
      </c>
      <c r="AH7" s="50"/>
      <c r="AI7" s="50"/>
      <c r="AJ7" s="50"/>
      <c r="AK7" s="50"/>
      <c r="AL7" s="50"/>
      <c r="AM7" s="50"/>
      <c r="AN7" s="50"/>
      <c r="AO7" s="50"/>
    </row>
    <row r="8" spans="1:41" ht="15.75" customHeight="1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>
        <v>31</v>
      </c>
      <c r="AF8" s="10">
        <v>32</v>
      </c>
      <c r="AG8" s="1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10">
        <v>39</v>
      </c>
      <c r="AN8" s="10">
        <v>40</v>
      </c>
      <c r="AO8" s="10">
        <v>41</v>
      </c>
    </row>
    <row r="9" spans="1:41" ht="78" customHeight="1" x14ac:dyDescent="0.25">
      <c r="A9" s="22">
        <v>1</v>
      </c>
      <c r="B9" s="23" t="s">
        <v>169</v>
      </c>
      <c r="C9" s="23" t="s">
        <v>57</v>
      </c>
      <c r="D9" s="23" t="s">
        <v>170</v>
      </c>
      <c r="E9" s="23" t="s">
        <v>171</v>
      </c>
      <c r="F9" s="24">
        <v>1</v>
      </c>
      <c r="G9" s="23" t="s">
        <v>172</v>
      </c>
      <c r="H9" s="23" t="s">
        <v>173</v>
      </c>
      <c r="I9" s="23" t="s">
        <v>174</v>
      </c>
      <c r="J9" s="23" t="s">
        <v>172</v>
      </c>
      <c r="K9" s="23" t="s">
        <v>62</v>
      </c>
      <c r="L9" s="23" t="s">
        <v>175</v>
      </c>
      <c r="M9" s="23" t="s">
        <v>64</v>
      </c>
      <c r="N9" s="23" t="s">
        <v>176</v>
      </c>
      <c r="O9" s="23" t="s">
        <v>120</v>
      </c>
      <c r="P9" s="23" t="s">
        <v>177</v>
      </c>
      <c r="Q9" s="23" t="s">
        <v>58</v>
      </c>
      <c r="R9" s="23" t="s">
        <v>58</v>
      </c>
      <c r="S9" s="25">
        <v>43379</v>
      </c>
      <c r="T9" s="26"/>
      <c r="U9" s="25">
        <v>43562</v>
      </c>
      <c r="V9" s="23" t="s">
        <v>178</v>
      </c>
      <c r="W9" s="25">
        <v>43556</v>
      </c>
      <c r="X9" s="25">
        <v>43646</v>
      </c>
      <c r="Y9" s="27">
        <v>56.968000000000004</v>
      </c>
      <c r="Z9" s="24">
        <v>0</v>
      </c>
      <c r="AA9" s="24" t="s">
        <v>179</v>
      </c>
      <c r="AB9" s="24"/>
      <c r="AC9" s="24"/>
      <c r="AD9" s="24"/>
      <c r="AE9" s="24"/>
      <c r="AF9" s="24"/>
      <c r="AG9" s="24"/>
      <c r="AH9" s="24">
        <v>15.571</v>
      </c>
      <c r="AI9" s="23"/>
      <c r="AJ9" s="27">
        <v>1</v>
      </c>
      <c r="AK9" s="28">
        <f>Y9*AJ9</f>
        <v>56.968000000000004</v>
      </c>
      <c r="AL9" s="28">
        <f>Y9+AH9</f>
        <v>72.539000000000001</v>
      </c>
      <c r="AM9" s="28">
        <f>MIN(AL9+AH9,'Реестр пред. отп. цен на ЖНВЛП'!N11)</f>
        <v>43.95</v>
      </c>
      <c r="AN9" s="27">
        <f>(Y9+AH9)*AJ9</f>
        <v>72.539000000000001</v>
      </c>
      <c r="AO9" s="28">
        <f>(MIN(AL9+AH9,'Реестр пред. отп. цен на ЖНВЛП'!N11))*AJ9</f>
        <v>43.95</v>
      </c>
    </row>
    <row r="10" spans="1:41" ht="28.5" customHeight="1" x14ac:dyDescent="0.25">
      <c r="A10" s="51" t="s">
        <v>180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</row>
    <row r="11" spans="1:41" ht="72.75" customHeight="1" x14ac:dyDescent="0.25">
      <c r="A11" s="29">
        <v>2</v>
      </c>
      <c r="B11" s="30" t="s">
        <v>169</v>
      </c>
      <c r="C11" s="30" t="s">
        <v>181</v>
      </c>
      <c r="D11" s="30" t="s">
        <v>170</v>
      </c>
      <c r="E11" s="30" t="s">
        <v>171</v>
      </c>
      <c r="F11" s="31">
        <v>1</v>
      </c>
      <c r="G11" s="30" t="s">
        <v>182</v>
      </c>
      <c r="H11" s="30" t="s">
        <v>173</v>
      </c>
      <c r="I11" s="30" t="s">
        <v>174</v>
      </c>
      <c r="J11" s="30" t="s">
        <v>182</v>
      </c>
      <c r="K11" s="30" t="s">
        <v>62</v>
      </c>
      <c r="L11" s="30" t="s">
        <v>175</v>
      </c>
      <c r="M11" s="30" t="s">
        <v>64</v>
      </c>
      <c r="N11" s="30" t="s">
        <v>176</v>
      </c>
      <c r="O11" s="30" t="s">
        <v>120</v>
      </c>
      <c r="P11" s="30" t="s">
        <v>177</v>
      </c>
      <c r="Q11" s="30" t="s">
        <v>58</v>
      </c>
      <c r="R11" s="30" t="s">
        <v>58</v>
      </c>
      <c r="S11" s="32">
        <v>43379</v>
      </c>
      <c r="T11" s="33"/>
      <c r="U11" s="32">
        <v>43562</v>
      </c>
      <c r="V11" s="30" t="s">
        <v>178</v>
      </c>
      <c r="W11" s="32">
        <v>43556</v>
      </c>
      <c r="X11" s="32">
        <v>43646</v>
      </c>
      <c r="Y11" s="31">
        <v>174.03800000000001</v>
      </c>
      <c r="Z11" s="31">
        <v>0</v>
      </c>
      <c r="AA11" s="31" t="s">
        <v>179</v>
      </c>
      <c r="AB11" s="31"/>
      <c r="AC11" s="31"/>
      <c r="AD11" s="31"/>
      <c r="AE11" s="31"/>
      <c r="AF11" s="31"/>
      <c r="AG11" s="31"/>
      <c r="AH11" s="31">
        <v>29.13</v>
      </c>
      <c r="AI11" s="30"/>
      <c r="AJ11" s="30"/>
      <c r="AK11" s="30"/>
      <c r="AL11" s="30"/>
      <c r="AM11" s="30"/>
      <c r="AN11" s="30"/>
      <c r="AO11" s="30"/>
    </row>
    <row r="12" spans="1:41" ht="72.75" customHeight="1" x14ac:dyDescent="0.25">
      <c r="A12" s="29">
        <v>3</v>
      </c>
      <c r="B12" s="30" t="s">
        <v>169</v>
      </c>
      <c r="C12" s="30" t="s">
        <v>68</v>
      </c>
      <c r="D12" s="30" t="s">
        <v>170</v>
      </c>
      <c r="E12" s="30" t="s">
        <v>171</v>
      </c>
      <c r="F12" s="31">
        <v>1</v>
      </c>
      <c r="G12" s="30" t="s">
        <v>183</v>
      </c>
      <c r="H12" s="30" t="s">
        <v>173</v>
      </c>
      <c r="I12" s="30" t="s">
        <v>174</v>
      </c>
      <c r="J12" s="30" t="s">
        <v>183</v>
      </c>
      <c r="K12" s="30" t="s">
        <v>62</v>
      </c>
      <c r="L12" s="30" t="s">
        <v>175</v>
      </c>
      <c r="M12" s="30" t="s">
        <v>64</v>
      </c>
      <c r="N12" s="30" t="s">
        <v>176</v>
      </c>
      <c r="O12" s="30" t="s">
        <v>120</v>
      </c>
      <c r="P12" s="30" t="s">
        <v>177</v>
      </c>
      <c r="Q12" s="30" t="s">
        <v>58</v>
      </c>
      <c r="R12" s="30" t="s">
        <v>58</v>
      </c>
      <c r="S12" s="32">
        <v>43379</v>
      </c>
      <c r="T12" s="33"/>
      <c r="U12" s="32">
        <v>43562</v>
      </c>
      <c r="V12" s="30" t="s">
        <v>178</v>
      </c>
      <c r="W12" s="32">
        <v>43556</v>
      </c>
      <c r="X12" s="32">
        <v>43646</v>
      </c>
      <c r="Y12" s="31">
        <v>108.688</v>
      </c>
      <c r="Z12" s="31">
        <v>0</v>
      </c>
      <c r="AA12" s="31" t="s">
        <v>179</v>
      </c>
      <c r="AB12" s="31"/>
      <c r="AC12" s="31"/>
      <c r="AD12" s="31"/>
      <c r="AE12" s="31"/>
      <c r="AF12" s="31"/>
      <c r="AG12" s="31"/>
      <c r="AH12" s="31">
        <v>15.955</v>
      </c>
      <c r="AI12" s="30"/>
      <c r="AJ12" s="30"/>
      <c r="AK12" s="30"/>
      <c r="AL12" s="30"/>
      <c r="AM12" s="30"/>
      <c r="AN12" s="30"/>
      <c r="AO12" s="30"/>
    </row>
    <row r="13" spans="1:41" ht="72.75" customHeight="1" x14ac:dyDescent="0.25">
      <c r="A13" s="29">
        <v>4</v>
      </c>
      <c r="B13" s="30" t="s">
        <v>169</v>
      </c>
      <c r="C13" s="30" t="s">
        <v>66</v>
      </c>
      <c r="D13" s="30" t="s">
        <v>170</v>
      </c>
      <c r="E13" s="30" t="s">
        <v>171</v>
      </c>
      <c r="F13" s="31">
        <v>1</v>
      </c>
      <c r="G13" s="30" t="s">
        <v>184</v>
      </c>
      <c r="H13" s="30" t="s">
        <v>173</v>
      </c>
      <c r="I13" s="30" t="s">
        <v>174</v>
      </c>
      <c r="J13" s="30" t="s">
        <v>184</v>
      </c>
      <c r="K13" s="30" t="s">
        <v>62</v>
      </c>
      <c r="L13" s="30" t="s">
        <v>175</v>
      </c>
      <c r="M13" s="30" t="s">
        <v>64</v>
      </c>
      <c r="N13" s="30" t="s">
        <v>176</v>
      </c>
      <c r="O13" s="30" t="s">
        <v>120</v>
      </c>
      <c r="P13" s="30" t="s">
        <v>177</v>
      </c>
      <c r="Q13" s="30" t="s">
        <v>58</v>
      </c>
      <c r="R13" s="30" t="s">
        <v>58</v>
      </c>
      <c r="S13" s="32">
        <v>43379</v>
      </c>
      <c r="T13" s="33"/>
      <c r="U13" s="32">
        <v>43562</v>
      </c>
      <c r="V13" s="30" t="s">
        <v>178</v>
      </c>
      <c r="W13" s="32">
        <v>43556</v>
      </c>
      <c r="X13" s="32">
        <v>43646</v>
      </c>
      <c r="Y13" s="31">
        <v>27.443999999999999</v>
      </c>
      <c r="Z13" s="31">
        <v>0</v>
      </c>
      <c r="AA13" s="31" t="s">
        <v>179</v>
      </c>
      <c r="AB13" s="31"/>
      <c r="AC13" s="31"/>
      <c r="AD13" s="31"/>
      <c r="AE13" s="31"/>
      <c r="AF13" s="31"/>
      <c r="AG13" s="31"/>
      <c r="AH13" s="31">
        <v>5.319</v>
      </c>
      <c r="AI13" s="30"/>
      <c r="AJ13" s="30"/>
      <c r="AK13" s="30"/>
      <c r="AL13" s="30"/>
      <c r="AM13" s="30"/>
      <c r="AN13" s="30"/>
      <c r="AO13" s="30"/>
    </row>
    <row r="14" spans="1:41" ht="38.25" customHeight="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</row>
    <row r="15" spans="1:41" ht="20.25" customHeight="1" x14ac:dyDescent="0.25">
      <c r="A15" s="50" t="s">
        <v>22</v>
      </c>
      <c r="B15" s="50" t="s">
        <v>100</v>
      </c>
      <c r="C15" s="50" t="s">
        <v>136</v>
      </c>
      <c r="D15" s="50" t="s">
        <v>137</v>
      </c>
      <c r="E15" s="50" t="s">
        <v>138</v>
      </c>
      <c r="F15" s="50" t="s">
        <v>139</v>
      </c>
      <c r="G15" s="50"/>
      <c r="H15" s="50"/>
      <c r="I15" s="50"/>
      <c r="J15" s="50"/>
      <c r="K15" s="50" t="s">
        <v>140</v>
      </c>
      <c r="L15" s="50"/>
      <c r="M15" s="50"/>
      <c r="N15" s="50" t="s">
        <v>141</v>
      </c>
      <c r="O15" s="50" t="s">
        <v>110</v>
      </c>
      <c r="P15" s="50"/>
      <c r="Q15" s="50" t="s">
        <v>27</v>
      </c>
      <c r="R15" s="50" t="s">
        <v>28</v>
      </c>
      <c r="S15" s="50" t="s">
        <v>142</v>
      </c>
      <c r="T15" s="50"/>
      <c r="U15" s="50" t="s">
        <v>143</v>
      </c>
      <c r="V15" s="50" t="s">
        <v>144</v>
      </c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 t="s">
        <v>145</v>
      </c>
      <c r="AJ15" s="50" t="s">
        <v>146</v>
      </c>
      <c r="AK15" s="50" t="s">
        <v>88</v>
      </c>
      <c r="AL15" s="50" t="s">
        <v>147</v>
      </c>
      <c r="AM15" s="50" t="s">
        <v>148</v>
      </c>
      <c r="AN15" s="50" t="s">
        <v>149</v>
      </c>
      <c r="AO15" s="50" t="s">
        <v>150</v>
      </c>
    </row>
    <row r="16" spans="1:41" ht="18" customHeight="1" x14ac:dyDescent="0.25">
      <c r="A16" s="50"/>
      <c r="B16" s="50"/>
      <c r="C16" s="50"/>
      <c r="D16" s="50"/>
      <c r="E16" s="50"/>
      <c r="F16" s="50" t="s">
        <v>47</v>
      </c>
      <c r="G16" s="50" t="s">
        <v>151</v>
      </c>
      <c r="H16" s="50"/>
      <c r="I16" s="50"/>
      <c r="J16" s="50" t="s">
        <v>152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 t="s">
        <v>153</v>
      </c>
      <c r="W16" s="50" t="s">
        <v>154</v>
      </c>
      <c r="X16" s="50"/>
      <c r="Y16" s="50" t="s">
        <v>155</v>
      </c>
      <c r="Z16" s="50" t="s">
        <v>156</v>
      </c>
      <c r="AA16" s="50"/>
      <c r="AB16" s="50" t="s">
        <v>157</v>
      </c>
      <c r="AC16" s="50" t="s">
        <v>158</v>
      </c>
      <c r="AD16" s="50"/>
      <c r="AE16" s="50" t="s">
        <v>159</v>
      </c>
      <c r="AF16" s="50" t="s">
        <v>160</v>
      </c>
      <c r="AG16" s="50"/>
      <c r="AH16" s="50" t="s">
        <v>161</v>
      </c>
      <c r="AI16" s="50"/>
      <c r="AJ16" s="50"/>
      <c r="AK16" s="50"/>
      <c r="AL16" s="50"/>
      <c r="AM16" s="50"/>
      <c r="AN16" s="50"/>
      <c r="AO16" s="50"/>
    </row>
    <row r="17" spans="1:41" ht="45" customHeight="1" x14ac:dyDescent="0.25">
      <c r="A17" s="50"/>
      <c r="B17" s="50"/>
      <c r="C17" s="50"/>
      <c r="D17" s="50"/>
      <c r="E17" s="50"/>
      <c r="F17" s="50"/>
      <c r="G17" s="9" t="s">
        <v>44</v>
      </c>
      <c r="H17" s="9" t="s">
        <v>162</v>
      </c>
      <c r="I17" s="9" t="s">
        <v>163</v>
      </c>
      <c r="J17" s="50"/>
      <c r="K17" s="9" t="s">
        <v>44</v>
      </c>
      <c r="L17" s="9" t="s">
        <v>162</v>
      </c>
      <c r="M17" s="9" t="s">
        <v>163</v>
      </c>
      <c r="N17" s="50"/>
      <c r="O17" s="9" t="s">
        <v>164</v>
      </c>
      <c r="P17" s="9" t="s">
        <v>44</v>
      </c>
      <c r="Q17" s="50"/>
      <c r="R17" s="50"/>
      <c r="S17" s="9" t="s">
        <v>165</v>
      </c>
      <c r="T17" s="9" t="s">
        <v>166</v>
      </c>
      <c r="U17" s="50"/>
      <c r="V17" s="50"/>
      <c r="W17" s="9" t="s">
        <v>165</v>
      </c>
      <c r="X17" s="9" t="s">
        <v>166</v>
      </c>
      <c r="Y17" s="50"/>
      <c r="Z17" s="9" t="s">
        <v>167</v>
      </c>
      <c r="AA17" s="9" t="s">
        <v>168</v>
      </c>
      <c r="AB17" s="50"/>
      <c r="AC17" s="9" t="s">
        <v>167</v>
      </c>
      <c r="AD17" s="9" t="s">
        <v>168</v>
      </c>
      <c r="AE17" s="50"/>
      <c r="AF17" s="9" t="s">
        <v>167</v>
      </c>
      <c r="AG17" s="9" t="s">
        <v>168</v>
      </c>
      <c r="AH17" s="50"/>
      <c r="AI17" s="50"/>
      <c r="AJ17" s="50"/>
      <c r="AK17" s="50"/>
      <c r="AL17" s="50"/>
      <c r="AM17" s="50"/>
      <c r="AN17" s="50"/>
      <c r="AO17" s="50"/>
    </row>
    <row r="18" spans="1:41" ht="16.5" customHeight="1" x14ac:dyDescent="0.25">
      <c r="A18" s="10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  <c r="I18" s="10">
        <v>9</v>
      </c>
      <c r="J18" s="10">
        <v>10</v>
      </c>
      <c r="K18" s="10">
        <v>11</v>
      </c>
      <c r="L18" s="10">
        <v>12</v>
      </c>
      <c r="M18" s="10">
        <v>13</v>
      </c>
      <c r="N18" s="10">
        <v>14</v>
      </c>
      <c r="O18" s="10">
        <v>15</v>
      </c>
      <c r="P18" s="10">
        <v>16</v>
      </c>
      <c r="Q18" s="10">
        <v>17</v>
      </c>
      <c r="R18" s="10">
        <v>18</v>
      </c>
      <c r="S18" s="10">
        <v>19</v>
      </c>
      <c r="T18" s="10">
        <v>20</v>
      </c>
      <c r="U18" s="10">
        <v>21</v>
      </c>
      <c r="V18" s="10">
        <v>22</v>
      </c>
      <c r="W18" s="10">
        <v>23</v>
      </c>
      <c r="X18" s="10">
        <v>24</v>
      </c>
      <c r="Y18" s="10">
        <v>25</v>
      </c>
      <c r="Z18" s="10">
        <v>26</v>
      </c>
      <c r="AA18" s="10">
        <v>27</v>
      </c>
      <c r="AB18" s="10">
        <v>28</v>
      </c>
      <c r="AC18" s="10">
        <v>29</v>
      </c>
      <c r="AD18" s="10">
        <v>30</v>
      </c>
      <c r="AE18" s="10">
        <v>31</v>
      </c>
      <c r="AF18" s="10">
        <v>32</v>
      </c>
      <c r="AG18" s="10">
        <v>33</v>
      </c>
      <c r="AH18" s="10">
        <v>34</v>
      </c>
      <c r="AI18" s="10">
        <v>35</v>
      </c>
      <c r="AJ18" s="10">
        <v>36</v>
      </c>
      <c r="AK18" s="10">
        <v>37</v>
      </c>
      <c r="AL18" s="10">
        <v>38</v>
      </c>
      <c r="AM18" s="10">
        <v>39</v>
      </c>
      <c r="AN18" s="10">
        <v>40</v>
      </c>
      <c r="AO18" s="10">
        <v>41</v>
      </c>
    </row>
    <row r="19" spans="1:41" ht="77.25" customHeight="1" x14ac:dyDescent="0.25">
      <c r="A19" s="22">
        <v>1</v>
      </c>
      <c r="B19" s="23" t="s">
        <v>169</v>
      </c>
      <c r="C19" s="23" t="s">
        <v>66</v>
      </c>
      <c r="D19" s="23" t="s">
        <v>170</v>
      </c>
      <c r="E19" s="23" t="s">
        <v>171</v>
      </c>
      <c r="F19" s="24">
        <v>1</v>
      </c>
      <c r="G19" s="23" t="s">
        <v>184</v>
      </c>
      <c r="H19" s="23" t="s">
        <v>173</v>
      </c>
      <c r="I19" s="23" t="s">
        <v>174</v>
      </c>
      <c r="J19" s="23" t="s">
        <v>184</v>
      </c>
      <c r="K19" s="23" t="s">
        <v>62</v>
      </c>
      <c r="L19" s="23" t="s">
        <v>175</v>
      </c>
      <c r="M19" s="23" t="s">
        <v>64</v>
      </c>
      <c r="N19" s="23" t="s">
        <v>176</v>
      </c>
      <c r="O19" s="23" t="s">
        <v>120</v>
      </c>
      <c r="P19" s="23" t="s">
        <v>177</v>
      </c>
      <c r="Q19" s="23" t="s">
        <v>58</v>
      </c>
      <c r="R19" s="23" t="s">
        <v>58</v>
      </c>
      <c r="S19" s="25">
        <v>43379</v>
      </c>
      <c r="T19" s="26"/>
      <c r="U19" s="25">
        <v>43562</v>
      </c>
      <c r="V19" s="23" t="s">
        <v>178</v>
      </c>
      <c r="W19" s="25">
        <v>43556</v>
      </c>
      <c r="X19" s="25">
        <v>43646</v>
      </c>
      <c r="Y19" s="27">
        <v>27.443999999999999</v>
      </c>
      <c r="Z19" s="24">
        <v>0</v>
      </c>
      <c r="AA19" s="24" t="s">
        <v>179</v>
      </c>
      <c r="AB19" s="24"/>
      <c r="AC19" s="24"/>
      <c r="AD19" s="24"/>
      <c r="AE19" s="24"/>
      <c r="AF19" s="24"/>
      <c r="AG19" s="24"/>
      <c r="AH19" s="24">
        <v>5.319</v>
      </c>
      <c r="AI19" s="23"/>
      <c r="AJ19" s="27">
        <v>1</v>
      </c>
      <c r="AK19" s="28">
        <f>Y19*AJ19</f>
        <v>27.443999999999999</v>
      </c>
      <c r="AL19" s="28">
        <f>Y19+AH19</f>
        <v>32.762999999999998</v>
      </c>
      <c r="AM19" s="28">
        <f>MIN(AL19+AH19,'Реестр пред. отп. цен на ЖНВЛП'!N20)</f>
        <v>21.97</v>
      </c>
      <c r="AN19" s="27">
        <f>(Y19+AH19)*AJ19</f>
        <v>32.762999999999998</v>
      </c>
      <c r="AO19" s="28">
        <f>(MIN(AL19+AH19,'Реестр пред. отп. цен на ЖНВЛП'!N20))*AJ19</f>
        <v>21.97</v>
      </c>
    </row>
    <row r="20" spans="1:41" ht="28.5" customHeight="1" x14ac:dyDescent="0.25">
      <c r="A20" s="51" t="s">
        <v>180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</row>
    <row r="21" spans="1:41" ht="72.75" customHeight="1" x14ac:dyDescent="0.25">
      <c r="A21" s="29">
        <v>2</v>
      </c>
      <c r="B21" s="30" t="s">
        <v>169</v>
      </c>
      <c r="C21" s="30" t="s">
        <v>181</v>
      </c>
      <c r="D21" s="30" t="s">
        <v>170</v>
      </c>
      <c r="E21" s="30" t="s">
        <v>171</v>
      </c>
      <c r="F21" s="31">
        <v>1</v>
      </c>
      <c r="G21" s="30" t="s">
        <v>182</v>
      </c>
      <c r="H21" s="30" t="s">
        <v>173</v>
      </c>
      <c r="I21" s="30" t="s">
        <v>174</v>
      </c>
      <c r="J21" s="30" t="s">
        <v>182</v>
      </c>
      <c r="K21" s="30" t="s">
        <v>62</v>
      </c>
      <c r="L21" s="30" t="s">
        <v>175</v>
      </c>
      <c r="M21" s="30" t="s">
        <v>64</v>
      </c>
      <c r="N21" s="30" t="s">
        <v>176</v>
      </c>
      <c r="O21" s="30" t="s">
        <v>120</v>
      </c>
      <c r="P21" s="30" t="s">
        <v>177</v>
      </c>
      <c r="Q21" s="30" t="s">
        <v>58</v>
      </c>
      <c r="R21" s="30" t="s">
        <v>58</v>
      </c>
      <c r="S21" s="32">
        <v>43379</v>
      </c>
      <c r="T21" s="33"/>
      <c r="U21" s="32">
        <v>43562</v>
      </c>
      <c r="V21" s="30" t="s">
        <v>178</v>
      </c>
      <c r="W21" s="32">
        <v>43556</v>
      </c>
      <c r="X21" s="32">
        <v>43646</v>
      </c>
      <c r="Y21" s="31">
        <v>174.03800000000001</v>
      </c>
      <c r="Z21" s="31">
        <v>0</v>
      </c>
      <c r="AA21" s="31" t="s">
        <v>179</v>
      </c>
      <c r="AB21" s="31"/>
      <c r="AC21" s="31"/>
      <c r="AD21" s="31"/>
      <c r="AE21" s="31"/>
      <c r="AF21" s="31"/>
      <c r="AG21" s="31"/>
      <c r="AH21" s="31">
        <v>29.13</v>
      </c>
      <c r="AI21" s="30"/>
      <c r="AJ21" s="30"/>
      <c r="AK21" s="30"/>
      <c r="AL21" s="30"/>
      <c r="AM21" s="30"/>
      <c r="AN21" s="30"/>
      <c r="AO21" s="30"/>
    </row>
    <row r="22" spans="1:41" ht="73.5" customHeight="1" x14ac:dyDescent="0.25">
      <c r="A22" s="29">
        <v>3</v>
      </c>
      <c r="B22" s="30" t="s">
        <v>169</v>
      </c>
      <c r="C22" s="30" t="s">
        <v>68</v>
      </c>
      <c r="D22" s="30" t="s">
        <v>170</v>
      </c>
      <c r="E22" s="30" t="s">
        <v>171</v>
      </c>
      <c r="F22" s="31">
        <v>1</v>
      </c>
      <c r="G22" s="30" t="s">
        <v>183</v>
      </c>
      <c r="H22" s="30" t="s">
        <v>173</v>
      </c>
      <c r="I22" s="30" t="s">
        <v>174</v>
      </c>
      <c r="J22" s="30" t="s">
        <v>183</v>
      </c>
      <c r="K22" s="30" t="s">
        <v>62</v>
      </c>
      <c r="L22" s="30" t="s">
        <v>175</v>
      </c>
      <c r="M22" s="30" t="s">
        <v>64</v>
      </c>
      <c r="N22" s="30" t="s">
        <v>176</v>
      </c>
      <c r="O22" s="30" t="s">
        <v>120</v>
      </c>
      <c r="P22" s="30" t="s">
        <v>177</v>
      </c>
      <c r="Q22" s="30" t="s">
        <v>58</v>
      </c>
      <c r="R22" s="30" t="s">
        <v>58</v>
      </c>
      <c r="S22" s="32">
        <v>43379</v>
      </c>
      <c r="T22" s="33"/>
      <c r="U22" s="32">
        <v>43562</v>
      </c>
      <c r="V22" s="30" t="s">
        <v>178</v>
      </c>
      <c r="W22" s="32">
        <v>43556</v>
      </c>
      <c r="X22" s="32">
        <v>43646</v>
      </c>
      <c r="Y22" s="31">
        <v>108.688</v>
      </c>
      <c r="Z22" s="31">
        <v>0</v>
      </c>
      <c r="AA22" s="31" t="s">
        <v>179</v>
      </c>
      <c r="AB22" s="31"/>
      <c r="AC22" s="31"/>
      <c r="AD22" s="31"/>
      <c r="AE22" s="31"/>
      <c r="AF22" s="31"/>
      <c r="AG22" s="31"/>
      <c r="AH22" s="31">
        <v>15.955</v>
      </c>
      <c r="AI22" s="30"/>
      <c r="AJ22" s="30"/>
      <c r="AK22" s="30"/>
      <c r="AL22" s="30"/>
      <c r="AM22" s="30"/>
      <c r="AN22" s="30"/>
      <c r="AO22" s="30"/>
    </row>
    <row r="23" spans="1:41" ht="72.75" customHeight="1" x14ac:dyDescent="0.25">
      <c r="A23" s="29">
        <v>4</v>
      </c>
      <c r="B23" s="30" t="s">
        <v>169</v>
      </c>
      <c r="C23" s="30" t="s">
        <v>57</v>
      </c>
      <c r="D23" s="30" t="s">
        <v>170</v>
      </c>
      <c r="E23" s="30" t="s">
        <v>171</v>
      </c>
      <c r="F23" s="31">
        <v>1</v>
      </c>
      <c r="G23" s="30" t="s">
        <v>172</v>
      </c>
      <c r="H23" s="30" t="s">
        <v>173</v>
      </c>
      <c r="I23" s="30" t="s">
        <v>174</v>
      </c>
      <c r="J23" s="30" t="s">
        <v>172</v>
      </c>
      <c r="K23" s="30" t="s">
        <v>62</v>
      </c>
      <c r="L23" s="30" t="s">
        <v>175</v>
      </c>
      <c r="M23" s="30" t="s">
        <v>64</v>
      </c>
      <c r="N23" s="30" t="s">
        <v>176</v>
      </c>
      <c r="O23" s="30" t="s">
        <v>120</v>
      </c>
      <c r="P23" s="30" t="s">
        <v>177</v>
      </c>
      <c r="Q23" s="30" t="s">
        <v>58</v>
      </c>
      <c r="R23" s="30" t="s">
        <v>58</v>
      </c>
      <c r="S23" s="32">
        <v>43379</v>
      </c>
      <c r="T23" s="33"/>
      <c r="U23" s="32">
        <v>43562</v>
      </c>
      <c r="V23" s="30" t="s">
        <v>178</v>
      </c>
      <c r="W23" s="32">
        <v>43556</v>
      </c>
      <c r="X23" s="32">
        <v>43646</v>
      </c>
      <c r="Y23" s="31">
        <v>56.968000000000004</v>
      </c>
      <c r="Z23" s="31">
        <v>0</v>
      </c>
      <c r="AA23" s="31" t="s">
        <v>179</v>
      </c>
      <c r="AB23" s="31"/>
      <c r="AC23" s="31"/>
      <c r="AD23" s="31"/>
      <c r="AE23" s="31"/>
      <c r="AF23" s="31"/>
      <c r="AG23" s="31"/>
      <c r="AH23" s="31">
        <v>15.571</v>
      </c>
      <c r="AI23" s="30"/>
      <c r="AJ23" s="30"/>
      <c r="AK23" s="30"/>
      <c r="AL23" s="30"/>
      <c r="AM23" s="30"/>
      <c r="AN23" s="30"/>
      <c r="AO23" s="30"/>
    </row>
    <row r="24" spans="1:41" ht="37.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</row>
    <row r="25" spans="1:41" ht="20.25" customHeight="1" x14ac:dyDescent="0.25">
      <c r="A25" s="50" t="s">
        <v>22</v>
      </c>
      <c r="B25" s="50" t="s">
        <v>100</v>
      </c>
      <c r="C25" s="50" t="s">
        <v>136</v>
      </c>
      <c r="D25" s="50" t="s">
        <v>137</v>
      </c>
      <c r="E25" s="50" t="s">
        <v>138</v>
      </c>
      <c r="F25" s="50" t="s">
        <v>139</v>
      </c>
      <c r="G25" s="50"/>
      <c r="H25" s="50"/>
      <c r="I25" s="50"/>
      <c r="J25" s="50"/>
      <c r="K25" s="50" t="s">
        <v>140</v>
      </c>
      <c r="L25" s="50"/>
      <c r="M25" s="50"/>
      <c r="N25" s="50" t="s">
        <v>141</v>
      </c>
      <c r="O25" s="50" t="s">
        <v>110</v>
      </c>
      <c r="P25" s="50"/>
      <c r="Q25" s="50" t="s">
        <v>27</v>
      </c>
      <c r="R25" s="50" t="s">
        <v>28</v>
      </c>
      <c r="S25" s="50" t="s">
        <v>142</v>
      </c>
      <c r="T25" s="50"/>
      <c r="U25" s="50" t="s">
        <v>143</v>
      </c>
      <c r="V25" s="50" t="s">
        <v>144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 t="s">
        <v>145</v>
      </c>
      <c r="AJ25" s="50" t="s">
        <v>146</v>
      </c>
      <c r="AK25" s="50" t="s">
        <v>88</v>
      </c>
      <c r="AL25" s="50" t="s">
        <v>147</v>
      </c>
      <c r="AM25" s="50" t="s">
        <v>148</v>
      </c>
      <c r="AN25" s="50" t="s">
        <v>149</v>
      </c>
      <c r="AO25" s="50" t="s">
        <v>150</v>
      </c>
    </row>
    <row r="26" spans="1:41" ht="18" customHeight="1" x14ac:dyDescent="0.25">
      <c r="A26" s="50"/>
      <c r="B26" s="50"/>
      <c r="C26" s="50"/>
      <c r="D26" s="50"/>
      <c r="E26" s="50"/>
      <c r="F26" s="50" t="s">
        <v>47</v>
      </c>
      <c r="G26" s="50" t="s">
        <v>151</v>
      </c>
      <c r="H26" s="50"/>
      <c r="I26" s="50"/>
      <c r="J26" s="50" t="s">
        <v>152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 t="s">
        <v>153</v>
      </c>
      <c r="W26" s="50" t="s">
        <v>154</v>
      </c>
      <c r="X26" s="50"/>
      <c r="Y26" s="50" t="s">
        <v>155</v>
      </c>
      <c r="Z26" s="50" t="s">
        <v>156</v>
      </c>
      <c r="AA26" s="50"/>
      <c r="AB26" s="50" t="s">
        <v>157</v>
      </c>
      <c r="AC26" s="50" t="s">
        <v>158</v>
      </c>
      <c r="AD26" s="50"/>
      <c r="AE26" s="50" t="s">
        <v>159</v>
      </c>
      <c r="AF26" s="50" t="s">
        <v>160</v>
      </c>
      <c r="AG26" s="50"/>
      <c r="AH26" s="50" t="s">
        <v>161</v>
      </c>
      <c r="AI26" s="50"/>
      <c r="AJ26" s="50"/>
      <c r="AK26" s="50"/>
      <c r="AL26" s="50"/>
      <c r="AM26" s="50"/>
      <c r="AN26" s="50"/>
      <c r="AO26" s="50"/>
    </row>
    <row r="27" spans="1:41" ht="45" customHeight="1" x14ac:dyDescent="0.25">
      <c r="A27" s="50"/>
      <c r="B27" s="50"/>
      <c r="C27" s="50"/>
      <c r="D27" s="50"/>
      <c r="E27" s="50"/>
      <c r="F27" s="50"/>
      <c r="G27" s="9" t="s">
        <v>44</v>
      </c>
      <c r="H27" s="9" t="s">
        <v>162</v>
      </c>
      <c r="I27" s="9" t="s">
        <v>163</v>
      </c>
      <c r="J27" s="50"/>
      <c r="K27" s="9" t="s">
        <v>44</v>
      </c>
      <c r="L27" s="9" t="s">
        <v>162</v>
      </c>
      <c r="M27" s="9" t="s">
        <v>163</v>
      </c>
      <c r="N27" s="50"/>
      <c r="O27" s="9" t="s">
        <v>164</v>
      </c>
      <c r="P27" s="9" t="s">
        <v>44</v>
      </c>
      <c r="Q27" s="50"/>
      <c r="R27" s="50"/>
      <c r="S27" s="9" t="s">
        <v>165</v>
      </c>
      <c r="T27" s="9" t="s">
        <v>166</v>
      </c>
      <c r="U27" s="50"/>
      <c r="V27" s="50"/>
      <c r="W27" s="9" t="s">
        <v>165</v>
      </c>
      <c r="X27" s="9" t="s">
        <v>166</v>
      </c>
      <c r="Y27" s="50"/>
      <c r="Z27" s="9" t="s">
        <v>167</v>
      </c>
      <c r="AA27" s="9" t="s">
        <v>168</v>
      </c>
      <c r="AB27" s="50"/>
      <c r="AC27" s="9" t="s">
        <v>167</v>
      </c>
      <c r="AD27" s="9" t="s">
        <v>168</v>
      </c>
      <c r="AE27" s="50"/>
      <c r="AF27" s="9" t="s">
        <v>167</v>
      </c>
      <c r="AG27" s="9" t="s">
        <v>168</v>
      </c>
      <c r="AH27" s="50"/>
      <c r="AI27" s="50"/>
      <c r="AJ27" s="50"/>
      <c r="AK27" s="50"/>
      <c r="AL27" s="50"/>
      <c r="AM27" s="50"/>
      <c r="AN27" s="50"/>
      <c r="AO27" s="50"/>
    </row>
    <row r="28" spans="1:41" ht="16.5" customHeight="1" x14ac:dyDescent="0.25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0">
        <v>8</v>
      </c>
      <c r="I28" s="10">
        <v>9</v>
      </c>
      <c r="J28" s="10">
        <v>10</v>
      </c>
      <c r="K28" s="10">
        <v>11</v>
      </c>
      <c r="L28" s="10">
        <v>12</v>
      </c>
      <c r="M28" s="10">
        <v>13</v>
      </c>
      <c r="N28" s="10">
        <v>14</v>
      </c>
      <c r="O28" s="10">
        <v>15</v>
      </c>
      <c r="P28" s="10">
        <v>16</v>
      </c>
      <c r="Q28" s="10">
        <v>17</v>
      </c>
      <c r="R28" s="10">
        <v>18</v>
      </c>
      <c r="S28" s="10">
        <v>19</v>
      </c>
      <c r="T28" s="10">
        <v>20</v>
      </c>
      <c r="U28" s="10">
        <v>21</v>
      </c>
      <c r="V28" s="10">
        <v>22</v>
      </c>
      <c r="W28" s="10">
        <v>23</v>
      </c>
      <c r="X28" s="10">
        <v>24</v>
      </c>
      <c r="Y28" s="10">
        <v>25</v>
      </c>
      <c r="Z28" s="10">
        <v>26</v>
      </c>
      <c r="AA28" s="10">
        <v>27</v>
      </c>
      <c r="AB28" s="10">
        <v>28</v>
      </c>
      <c r="AC28" s="10">
        <v>29</v>
      </c>
      <c r="AD28" s="10">
        <v>30</v>
      </c>
      <c r="AE28" s="10">
        <v>31</v>
      </c>
      <c r="AF28" s="10">
        <v>32</v>
      </c>
      <c r="AG28" s="10">
        <v>33</v>
      </c>
      <c r="AH28" s="10">
        <v>34</v>
      </c>
      <c r="AI28" s="10">
        <v>35</v>
      </c>
      <c r="AJ28" s="10">
        <v>36</v>
      </c>
      <c r="AK28" s="10">
        <v>37</v>
      </c>
      <c r="AL28" s="10">
        <v>38</v>
      </c>
      <c r="AM28" s="10">
        <v>39</v>
      </c>
      <c r="AN28" s="10">
        <v>40</v>
      </c>
      <c r="AO28" s="10">
        <v>41</v>
      </c>
    </row>
    <row r="29" spans="1:41" ht="78" customHeight="1" x14ac:dyDescent="0.25">
      <c r="A29" s="22">
        <v>1</v>
      </c>
      <c r="B29" s="23" t="s">
        <v>169</v>
      </c>
      <c r="C29" s="23" t="s">
        <v>68</v>
      </c>
      <c r="D29" s="23" t="s">
        <v>170</v>
      </c>
      <c r="E29" s="23" t="s">
        <v>171</v>
      </c>
      <c r="F29" s="24">
        <v>1</v>
      </c>
      <c r="G29" s="23" t="s">
        <v>183</v>
      </c>
      <c r="H29" s="23" t="s">
        <v>173</v>
      </c>
      <c r="I29" s="23" t="s">
        <v>174</v>
      </c>
      <c r="J29" s="23" t="s">
        <v>183</v>
      </c>
      <c r="K29" s="23" t="s">
        <v>62</v>
      </c>
      <c r="L29" s="23" t="s">
        <v>175</v>
      </c>
      <c r="M29" s="23" t="s">
        <v>64</v>
      </c>
      <c r="N29" s="23" t="s">
        <v>176</v>
      </c>
      <c r="O29" s="23" t="s">
        <v>120</v>
      </c>
      <c r="P29" s="23" t="s">
        <v>177</v>
      </c>
      <c r="Q29" s="23" t="s">
        <v>58</v>
      </c>
      <c r="R29" s="23" t="s">
        <v>58</v>
      </c>
      <c r="S29" s="25">
        <v>43379</v>
      </c>
      <c r="T29" s="26"/>
      <c r="U29" s="25">
        <v>43562</v>
      </c>
      <c r="V29" s="23" t="s">
        <v>178</v>
      </c>
      <c r="W29" s="25">
        <v>43556</v>
      </c>
      <c r="X29" s="25">
        <v>43646</v>
      </c>
      <c r="Y29" s="27">
        <v>108.688</v>
      </c>
      <c r="Z29" s="24">
        <v>0</v>
      </c>
      <c r="AA29" s="24" t="s">
        <v>179</v>
      </c>
      <c r="AB29" s="24"/>
      <c r="AC29" s="24"/>
      <c r="AD29" s="24"/>
      <c r="AE29" s="24"/>
      <c r="AF29" s="24"/>
      <c r="AG29" s="24"/>
      <c r="AH29" s="24">
        <v>15.955</v>
      </c>
      <c r="AI29" s="23"/>
      <c r="AJ29" s="27">
        <v>1</v>
      </c>
      <c r="AK29" s="28">
        <f>Y29*AJ29</f>
        <v>108.688</v>
      </c>
      <c r="AL29" s="28">
        <f>Y29+AH29</f>
        <v>124.643</v>
      </c>
      <c r="AM29" s="28">
        <f>MIN(AL29+AH29,'Реестр пред. отп. цен на ЖНВЛП'!N29)</f>
        <v>86.24</v>
      </c>
      <c r="AN29" s="27">
        <f>(Y29+AH29)*AJ29</f>
        <v>124.643</v>
      </c>
      <c r="AO29" s="28">
        <f>(MIN(AL29+AH29,'Реестр пред. отп. цен на ЖНВЛП'!N29))*AJ29</f>
        <v>86.24</v>
      </c>
    </row>
    <row r="30" spans="1:41" ht="28.5" customHeight="1" x14ac:dyDescent="0.25">
      <c r="A30" s="51" t="s">
        <v>180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</row>
    <row r="31" spans="1:41" ht="72.75" customHeight="1" x14ac:dyDescent="0.25">
      <c r="A31" s="29">
        <v>2</v>
      </c>
      <c r="B31" s="30" t="s">
        <v>169</v>
      </c>
      <c r="C31" s="30" t="s">
        <v>181</v>
      </c>
      <c r="D31" s="30" t="s">
        <v>170</v>
      </c>
      <c r="E31" s="30" t="s">
        <v>171</v>
      </c>
      <c r="F31" s="31">
        <v>1</v>
      </c>
      <c r="G31" s="30" t="s">
        <v>182</v>
      </c>
      <c r="H31" s="30" t="s">
        <v>173</v>
      </c>
      <c r="I31" s="30" t="s">
        <v>174</v>
      </c>
      <c r="J31" s="30" t="s">
        <v>182</v>
      </c>
      <c r="K31" s="30" t="s">
        <v>62</v>
      </c>
      <c r="L31" s="30" t="s">
        <v>175</v>
      </c>
      <c r="M31" s="30" t="s">
        <v>64</v>
      </c>
      <c r="N31" s="30" t="s">
        <v>176</v>
      </c>
      <c r="O31" s="30" t="s">
        <v>120</v>
      </c>
      <c r="P31" s="30" t="s">
        <v>177</v>
      </c>
      <c r="Q31" s="30" t="s">
        <v>58</v>
      </c>
      <c r="R31" s="30" t="s">
        <v>58</v>
      </c>
      <c r="S31" s="32">
        <v>43379</v>
      </c>
      <c r="T31" s="33"/>
      <c r="U31" s="32">
        <v>43562</v>
      </c>
      <c r="V31" s="30" t="s">
        <v>178</v>
      </c>
      <c r="W31" s="32">
        <v>43556</v>
      </c>
      <c r="X31" s="32">
        <v>43646</v>
      </c>
      <c r="Y31" s="31">
        <v>174.03800000000001</v>
      </c>
      <c r="Z31" s="31">
        <v>0</v>
      </c>
      <c r="AA31" s="31" t="s">
        <v>179</v>
      </c>
      <c r="AB31" s="31"/>
      <c r="AC31" s="31"/>
      <c r="AD31" s="31"/>
      <c r="AE31" s="31"/>
      <c r="AF31" s="31"/>
      <c r="AG31" s="31"/>
      <c r="AH31" s="31">
        <v>29.13</v>
      </c>
      <c r="AI31" s="30"/>
      <c r="AJ31" s="30"/>
      <c r="AK31" s="30"/>
      <c r="AL31" s="30"/>
      <c r="AM31" s="30"/>
      <c r="AN31" s="30"/>
      <c r="AO31" s="30"/>
    </row>
    <row r="32" spans="1:41" ht="72.75" customHeight="1" x14ac:dyDescent="0.25">
      <c r="A32" s="29">
        <v>3</v>
      </c>
      <c r="B32" s="30" t="s">
        <v>169</v>
      </c>
      <c r="C32" s="30" t="s">
        <v>66</v>
      </c>
      <c r="D32" s="30" t="s">
        <v>170</v>
      </c>
      <c r="E32" s="30" t="s">
        <v>171</v>
      </c>
      <c r="F32" s="31">
        <v>1</v>
      </c>
      <c r="G32" s="30" t="s">
        <v>184</v>
      </c>
      <c r="H32" s="30" t="s">
        <v>173</v>
      </c>
      <c r="I32" s="30" t="s">
        <v>174</v>
      </c>
      <c r="J32" s="30" t="s">
        <v>184</v>
      </c>
      <c r="K32" s="30" t="s">
        <v>62</v>
      </c>
      <c r="L32" s="30" t="s">
        <v>175</v>
      </c>
      <c r="M32" s="30" t="s">
        <v>64</v>
      </c>
      <c r="N32" s="30" t="s">
        <v>176</v>
      </c>
      <c r="O32" s="30" t="s">
        <v>120</v>
      </c>
      <c r="P32" s="30" t="s">
        <v>177</v>
      </c>
      <c r="Q32" s="30" t="s">
        <v>58</v>
      </c>
      <c r="R32" s="30" t="s">
        <v>58</v>
      </c>
      <c r="S32" s="32">
        <v>43379</v>
      </c>
      <c r="T32" s="33"/>
      <c r="U32" s="32">
        <v>43562</v>
      </c>
      <c r="V32" s="30" t="s">
        <v>178</v>
      </c>
      <c r="W32" s="32">
        <v>43556</v>
      </c>
      <c r="X32" s="32">
        <v>43646</v>
      </c>
      <c r="Y32" s="31">
        <v>27.443999999999999</v>
      </c>
      <c r="Z32" s="31">
        <v>0</v>
      </c>
      <c r="AA32" s="31" t="s">
        <v>179</v>
      </c>
      <c r="AB32" s="31"/>
      <c r="AC32" s="31"/>
      <c r="AD32" s="31"/>
      <c r="AE32" s="31"/>
      <c r="AF32" s="31"/>
      <c r="AG32" s="31"/>
      <c r="AH32" s="31">
        <v>5.319</v>
      </c>
      <c r="AI32" s="30"/>
      <c r="AJ32" s="30"/>
      <c r="AK32" s="30"/>
      <c r="AL32" s="30"/>
      <c r="AM32" s="30"/>
      <c r="AN32" s="30"/>
      <c r="AO32" s="30"/>
    </row>
    <row r="33" spans="1:41" ht="72.75" customHeight="1" x14ac:dyDescent="0.25">
      <c r="A33" s="29">
        <v>4</v>
      </c>
      <c r="B33" s="30" t="s">
        <v>169</v>
      </c>
      <c r="C33" s="30" t="s">
        <v>57</v>
      </c>
      <c r="D33" s="30" t="s">
        <v>170</v>
      </c>
      <c r="E33" s="30" t="s">
        <v>171</v>
      </c>
      <c r="F33" s="31">
        <v>1</v>
      </c>
      <c r="G33" s="30" t="s">
        <v>172</v>
      </c>
      <c r="H33" s="30" t="s">
        <v>173</v>
      </c>
      <c r="I33" s="30" t="s">
        <v>174</v>
      </c>
      <c r="J33" s="30" t="s">
        <v>172</v>
      </c>
      <c r="K33" s="30" t="s">
        <v>62</v>
      </c>
      <c r="L33" s="30" t="s">
        <v>175</v>
      </c>
      <c r="M33" s="30" t="s">
        <v>64</v>
      </c>
      <c r="N33" s="30" t="s">
        <v>176</v>
      </c>
      <c r="O33" s="30" t="s">
        <v>120</v>
      </c>
      <c r="P33" s="30" t="s">
        <v>177</v>
      </c>
      <c r="Q33" s="30" t="s">
        <v>58</v>
      </c>
      <c r="R33" s="30" t="s">
        <v>58</v>
      </c>
      <c r="S33" s="32">
        <v>43379</v>
      </c>
      <c r="T33" s="33"/>
      <c r="U33" s="32">
        <v>43562</v>
      </c>
      <c r="V33" s="30" t="s">
        <v>178</v>
      </c>
      <c r="W33" s="32">
        <v>43556</v>
      </c>
      <c r="X33" s="32">
        <v>43646</v>
      </c>
      <c r="Y33" s="31">
        <v>56.968000000000004</v>
      </c>
      <c r="Z33" s="31">
        <v>0</v>
      </c>
      <c r="AA33" s="31" t="s">
        <v>179</v>
      </c>
      <c r="AB33" s="31"/>
      <c r="AC33" s="31"/>
      <c r="AD33" s="31"/>
      <c r="AE33" s="31"/>
      <c r="AF33" s="31"/>
      <c r="AG33" s="31"/>
      <c r="AH33" s="31">
        <v>15.571</v>
      </c>
      <c r="AI33" s="30"/>
      <c r="AJ33" s="30"/>
      <c r="AK33" s="30"/>
      <c r="AL33" s="30"/>
      <c r="AM33" s="30"/>
      <c r="AN33" s="30"/>
      <c r="AO33" s="30"/>
    </row>
  </sheetData>
  <mergeCells count="109">
    <mergeCell ref="A30:AO30"/>
    <mergeCell ref="AO25:AO27"/>
    <mergeCell ref="F26:F27"/>
    <mergeCell ref="G26:I26"/>
    <mergeCell ref="J26:J27"/>
    <mergeCell ref="V26:V27"/>
    <mergeCell ref="W26:X26"/>
    <mergeCell ref="Y26:Y27"/>
    <mergeCell ref="Z26:AA26"/>
    <mergeCell ref="AB26:AB27"/>
    <mergeCell ref="AC26:AD26"/>
    <mergeCell ref="AE26:AE27"/>
    <mergeCell ref="AF26:AG26"/>
    <mergeCell ref="AH26:AH27"/>
    <mergeCell ref="AF16:AG16"/>
    <mergeCell ref="AH16:AH17"/>
    <mergeCell ref="A20:AO20"/>
    <mergeCell ref="A24:AO24"/>
    <mergeCell ref="A25:A27"/>
    <mergeCell ref="B25:B27"/>
    <mergeCell ref="C25:C27"/>
    <mergeCell ref="D25:D27"/>
    <mergeCell ref="E25:E27"/>
    <mergeCell ref="F25:J25"/>
    <mergeCell ref="K25:M26"/>
    <mergeCell ref="N25:N27"/>
    <mergeCell ref="O25:P26"/>
    <mergeCell ref="Q25:Q27"/>
    <mergeCell ref="R25:R27"/>
    <mergeCell ref="S25:T26"/>
    <mergeCell ref="U25:U27"/>
    <mergeCell ref="V25:AH25"/>
    <mergeCell ref="AI25:AI27"/>
    <mergeCell ref="AJ25:AJ27"/>
    <mergeCell ref="AK25:AK27"/>
    <mergeCell ref="AL25:AL27"/>
    <mergeCell ref="AM25:AM27"/>
    <mergeCell ref="AN25:AN27"/>
    <mergeCell ref="G16:I16"/>
    <mergeCell ref="J16:J17"/>
    <mergeCell ref="V16:V17"/>
    <mergeCell ref="W16:X16"/>
    <mergeCell ref="Y16:Y17"/>
    <mergeCell ref="Z16:AA16"/>
    <mergeCell ref="AB16:AB17"/>
    <mergeCell ref="AC16:AD16"/>
    <mergeCell ref="AE16:AE17"/>
    <mergeCell ref="A10:AO10"/>
    <mergeCell ref="A14:AO14"/>
    <mergeCell ref="A15:A17"/>
    <mergeCell ref="B15:B17"/>
    <mergeCell ref="C15:C17"/>
    <mergeCell ref="D15:D17"/>
    <mergeCell ref="E15:E17"/>
    <mergeCell ref="F15:J15"/>
    <mergeCell ref="K15:M16"/>
    <mergeCell ref="N15:N17"/>
    <mergeCell ref="O15:P16"/>
    <mergeCell ref="Q15:Q17"/>
    <mergeCell ref="R15:R17"/>
    <mergeCell ref="S15:T16"/>
    <mergeCell ref="U15:U17"/>
    <mergeCell ref="V15:AH15"/>
    <mergeCell ref="AI15:AI17"/>
    <mergeCell ref="AJ15:AJ17"/>
    <mergeCell ref="AK15:AK17"/>
    <mergeCell ref="AL15:AL17"/>
    <mergeCell ref="AM15:AM17"/>
    <mergeCell ref="AN15:AN17"/>
    <mergeCell ref="AO15:AO17"/>
    <mergeCell ref="F16:F17"/>
    <mergeCell ref="AN5:AN7"/>
    <mergeCell ref="AO5:AO7"/>
    <mergeCell ref="F6:F7"/>
    <mergeCell ref="G6:I6"/>
    <mergeCell ref="J6:J7"/>
    <mergeCell ref="V6:V7"/>
    <mergeCell ref="W6:X6"/>
    <mergeCell ref="Y6:Y7"/>
    <mergeCell ref="Z6:AA6"/>
    <mergeCell ref="AB6:AB7"/>
    <mergeCell ref="AC6:AD6"/>
    <mergeCell ref="AE6:AE7"/>
    <mergeCell ref="AF6:AG6"/>
    <mergeCell ref="AH6:AH7"/>
    <mergeCell ref="A1:AO1"/>
    <mergeCell ref="A2:AO2"/>
    <mergeCell ref="A3:C3"/>
    <mergeCell ref="D3:AO3"/>
    <mergeCell ref="A4:AO4"/>
    <mergeCell ref="A5:A7"/>
    <mergeCell ref="B5:B7"/>
    <mergeCell ref="C5:C7"/>
    <mergeCell ref="D5:D7"/>
    <mergeCell ref="E5:E7"/>
    <mergeCell ref="F5:J5"/>
    <mergeCell ref="K5:M6"/>
    <mergeCell ref="N5:N7"/>
    <mergeCell ref="O5:P6"/>
    <mergeCell ref="Q5:Q7"/>
    <mergeCell ref="R5:R7"/>
    <mergeCell ref="S5:T6"/>
    <mergeCell ref="U5:U7"/>
    <mergeCell ref="V5:AH5"/>
    <mergeCell ref="AI5:AI7"/>
    <mergeCell ref="AJ5:AJ7"/>
    <mergeCell ref="AK5:AK7"/>
    <mergeCell ref="AL5:AL7"/>
    <mergeCell ref="AM5:AM7"/>
  </mergeCells>
  <pageMargins left="0" right="0" top="0.75" bottom="0" header="0.3" footer="0.3"/>
  <pageSetup paperSize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Окончательный расчёт</vt:lpstr>
      <vt:lpstr>Анализ рынка</vt:lpstr>
      <vt:lpstr>Реестр пред. отп. цен на ЖНВЛП</vt:lpstr>
      <vt:lpstr>Метод ср.взвеш. цены</vt:lpstr>
      <vt:lpstr>Метод референтных цен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STAR.MarketAnalysisMedicine</dc:creator>
  <cp:lastModifiedBy>Аптека. ПК-1</cp:lastModifiedBy>
  <dcterms:created xsi:type="dcterms:W3CDTF">2019-07-22T05:38:08Z</dcterms:created>
  <dcterms:modified xsi:type="dcterms:W3CDTF">2019-07-22T05:55:23Z</dcterms:modified>
</cp:coreProperties>
</file>