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045" windowHeight="9915"/>
  </bookViews>
  <sheets>
    <sheet name="НМЦК" sheetId="1" r:id="rId1"/>
  </sheets>
  <definedNames>
    <definedName name="_xlnm.Print_Area" localSheetId="0">НМЦК!$A$7:$G$69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/>
  <c r="F64"/>
  <c r="G64"/>
  <c r="F63"/>
  <c r="G63"/>
  <c r="G62"/>
  <c r="F62"/>
  <c r="F61"/>
  <c r="G61"/>
  <c r="F60"/>
  <c r="G60"/>
  <c r="G59"/>
  <c r="F59"/>
  <c r="G58"/>
  <c r="F58"/>
  <c r="G57"/>
  <c r="G56"/>
  <c r="G55"/>
  <c r="F57"/>
  <c r="F56"/>
  <c r="F55"/>
  <c r="F54"/>
  <c r="F53"/>
  <c r="G52"/>
  <c r="G53"/>
  <c r="G54"/>
  <c r="F52"/>
  <c r="G51"/>
  <c r="F51"/>
  <c r="F50"/>
  <c r="F49"/>
  <c r="G38"/>
  <c r="G17" l="1"/>
  <c r="G18"/>
  <c r="G19"/>
  <c r="G20"/>
  <c r="G21"/>
  <c r="G22"/>
  <c r="G23"/>
  <c r="G24"/>
  <c r="G25"/>
  <c r="G26"/>
  <c r="G27"/>
  <c r="G28"/>
  <c r="G29"/>
  <c r="G30"/>
  <c r="G31"/>
  <c r="G32"/>
  <c r="G39"/>
  <c r="G44" l="1"/>
  <c r="G45" s="1"/>
  <c r="G33" l="1"/>
  <c r="G49"/>
  <c r="G50"/>
  <c r="G65"/>
  <c r="G69"/>
  <c r="G40" l="1"/>
  <c r="G37" l="1"/>
  <c r="G66" l="1"/>
  <c r="G41"/>
  <c r="G46" s="1"/>
  <c r="G13" l="1"/>
  <c r="F10" s="1"/>
</calcChain>
</file>

<file path=xl/sharedStrings.xml><?xml version="1.0" encoding="utf-8"?>
<sst xmlns="http://schemas.openxmlformats.org/spreadsheetml/2006/main" count="149" uniqueCount="102">
  <si>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</si>
  <si>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</si>
  <si>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</si>
  <si>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</si>
  <si>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</si>
  <si>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</si>
  <si>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</si>
  <si>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</si>
  <si>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</si>
  <si>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</si>
  <si>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</si>
  <si>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</si>
  <si>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</si>
  <si>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</si>
  <si>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</si>
  <si>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</si>
  <si>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</si>
  <si>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</si>
  <si>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</si>
  <si>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</si>
  <si>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</si>
  <si>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</si>
  <si>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</si>
  <si>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</si>
  <si>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</si>
  <si>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</si>
  <si>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</si>
  <si>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</si>
  <si>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</si>
  <si>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</si>
  <si>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</si>
  <si>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</si>
  <si>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</si>
  <si>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</si>
  <si>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</si>
  <si>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</si>
  <si>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</si>
  <si>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</si>
  <si>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</si>
  <si>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</si>
  <si>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</si>
  <si>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</si>
  <si>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</si>
  <si>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</si>
  <si>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</si>
  <si>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</si>
  <si>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</si>
  <si>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</si>
  <si>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</si>
  <si>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</si>
  <si>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</si>
  <si>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</si>
  <si>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</si>
  <si>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</si>
  <si>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</si>
  <si>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</si>
  <si>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</si>
  <si>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</si>
  <si>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</si>
  <si>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</si>
  <si>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</si>
  <si>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</si>
  <si>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</si>
  <si>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</si>
  <si>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</si>
  <si>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</si>
  <si>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</si>
  <si>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</si>
  <si>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</si>
  <si>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</si>
  <si>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</si>
  <si>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</si>
  <si>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</si>
  <si>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</si>
  <si>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</si>
  <si>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</si>
  <si>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</si>
  <si>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</si>
  <si>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</si>
  <si>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</si>
  <si>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</si>
  <si>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ЭНОКСАПАРИН НАТРИЯ</t>
  </si>
  <si>
    <t>РАСТВОР ДЛЯ ИНЪЕКЦИЙ 10 000 анти-ха ме/мл</t>
  </si>
  <si>
    <t>Контракт№ 26623097055 18 000294 http://zakupki.gov.ru/epz/contract/contractCard/common-info.html?reestrNumber=2662309705518000294</t>
  </si>
  <si>
    <t>Контракт № 26623097055 18 000574
http://zakupki.gov.ru/epz/contract/contractCard/common-info.html?reestrNumber=2662309705518000574</t>
  </si>
  <si>
    <t>Эноксапарин натрия (Эноксапарин натрия) раствор для инъекций 4000 анти- Ха МЕ/0,4 мл шприц №10</t>
  </si>
  <si>
    <t>Эноксапарин натрия (Клексан) раствор для инъекций 4000 анти-Ха МЕ/0,4 мл - шприцы с защитной системой иглы №10</t>
  </si>
  <si>
    <t>Эноксапарин натрия (Эниксум) раствор для инъекций 10 тыс анти-Ха МЕ 0,4 мл -  шприцы с защитной системой иглы №10</t>
  </si>
  <si>
    <t>Эноксапарин натрия (Анфибра) раствор для инъекций 10 тыс анти-Ха МЕ 0,4 мл ампулы №10</t>
  </si>
  <si>
    <t>Контракт № 26623097055 18 000607
http://zakupki.gov.ru/epz/contract/contractCard/common-info.html?reestrNumber=2662309705518000607</t>
  </si>
  <si>
    <t>Договор 780-ДП/2019</t>
  </si>
  <si>
    <t>Договор №12032019/2 от 12.03.2019</t>
  </si>
  <si>
    <t>Договор №12032019/1 от 12.03.2019</t>
  </si>
  <si>
    <t>Договор №12032019 от 12.03.2019</t>
  </si>
  <si>
    <t>Договор 793-ДП/2019</t>
  </si>
  <si>
    <t>Договор № 01032019 от 01.03.2019</t>
  </si>
  <si>
    <t>Договор б/н от 20.02.2019</t>
  </si>
  <si>
    <t>Эноксапарин натрия (Гемпаксан) раствор для инъекций 10 тыс анти-Ха МЕ 0,4 мл -  шприцы №10</t>
  </si>
  <si>
    <t>Договор №75 от 20.03.2019</t>
  </si>
  <si>
    <t>УТВЕРЖДАЮ:</t>
  </si>
  <si>
    <t>Главный врач ГБУЗ СО "Демидовская ГБ"</t>
  </si>
  <si>
    <t>____________________ С.В. Овсянников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</si>
</sst>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  <numFmt numFmtId="166" formatCode="_-* #,##0.0000&quot;р.&quot;_-;\-* #,##0.0000&quot;р.&quot;_-;_-* &quot;-&quot;??&quot;р.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u/>
      <sz val="11"/>
      <color theme="10"/>
      <name val="Calibri"/>
      <family val="2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16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4" xfId="2" applyFont="1" applyFill="1" applyBorder="1" applyAlignment="1">
      <alignment horizontal="right" vertical="center"/>
    </xf>
    <xf numFmtId="164" fontId="2" fillId="0" borderId="2" xfId="2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 wrapText="1"/>
    </xf>
    <xf numFmtId="0" fontId="7" fillId="0" borderId="1" xfId="4" applyBorder="1" applyAlignment="1" applyProtection="1">
      <alignment horizontal="center" vertical="center" wrapText="1"/>
    </xf>
    <xf numFmtId="0" fontId="7" fillId="0" borderId="4" xfId="4" applyBorder="1" applyAlignment="1" applyProtection="1">
      <alignment horizontal="center" vertical="center" wrapText="1"/>
    </xf>
    <xf numFmtId="0" fontId="7" fillId="0" borderId="2" xfId="4" applyBorder="1" applyAlignment="1" applyProtection="1">
      <alignment horizontal="center" vertical="center" wrapText="1"/>
    </xf>
    <xf numFmtId="0" fontId="8" fillId="0" borderId="0" xfId="0" applyFont="1" applyFill="1"/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gov.ru/epz/contract/contractCard/common-info.html?reestrNumber=2662309705518000294" TargetMode="External"/><Relationship Id="rId2" Type="http://schemas.openxmlformats.org/officeDocument/2006/relationships/hyperlink" Target="http://zakupki.gov.ru/epz/contract/contractCard/common-info.html?reestrNumber=2662309705518000294" TargetMode="External"/><Relationship Id="rId1" Type="http://schemas.openxmlformats.org/officeDocument/2006/relationships/hyperlink" Target="http://zakupki.gov.ru/epz/contract/contractCard/common-info.html?reestrNumber=2662309705518000294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view="pageBreakPreview" zoomScale="80" zoomScaleSheetLayoutView="80" workbookViewId="0">
      <selection activeCell="G69" sqref="A1:G69"/>
    </sheetView>
  </sheetViews>
  <sheetFormatPr defaultColWidth="9.140625" defaultRowHeight="15"/>
  <cols>
    <col min="1" max="1" width="52" style="9" customWidth="1"/>
    <col min="2" max="2" width="35.85546875" style="9" customWidth="1"/>
    <col min="3" max="3" width="15" style="9" customWidth="1"/>
    <col min="4" max="4" width="12" style="9" customWidth="1"/>
    <col min="5" max="5" width="13.140625" style="9" customWidth="1"/>
    <col min="6" max="6" width="11.7109375" style="9" customWidth="1"/>
    <col min="7" max="7" width="13.42578125" style="9" customWidth="1"/>
    <col min="8" max="8" width="9.5703125" style="9" customWidth="1"/>
    <col min="9" max="9" width="4.85546875" style="9" customWidth="1"/>
    <col min="10" max="16384" width="9.140625" style="9"/>
  </cols>
  <sheetData>
    <row r="1" spans="1:7" ht="18.75">
      <c r="E1" s="85"/>
      <c r="F1" s="85" t="s">
        <v>99</v>
      </c>
      <c r="G1" s="85"/>
    </row>
    <row r="2" spans="1:7" ht="18.75">
      <c r="D2" s="85" t="s">
        <v>100</v>
      </c>
      <c r="F2" s="85"/>
      <c r="G2" s="85"/>
    </row>
    <row r="3" spans="1:7" ht="18.75">
      <c r="E3" s="85"/>
      <c r="F3" s="85"/>
      <c r="G3" s="85"/>
    </row>
    <row r="4" spans="1:7" ht="18.75">
      <c r="D4" s="85" t="s">
        <v>101</v>
      </c>
      <c r="F4" s="85"/>
      <c r="G4" s="85"/>
    </row>
    <row r="7" spans="1:7">
      <c r="A7" s="58" t="s">
        <v>27</v>
      </c>
      <c r="B7" s="58"/>
      <c r="C7" s="58"/>
      <c r="D7" s="58"/>
      <c r="E7" s="58"/>
      <c r="F7" s="58"/>
      <c r="G7" s="58"/>
    </row>
    <row r="8" spans="1:7">
      <c r="A8" s="59" t="s">
        <v>23</v>
      </c>
      <c r="B8" s="60"/>
      <c r="C8" s="60"/>
      <c r="D8" s="60"/>
      <c r="E8" s="60"/>
      <c r="F8" s="60"/>
      <c r="G8" s="61"/>
    </row>
    <row r="9" spans="1:7">
      <c r="A9" s="62" t="s">
        <v>22</v>
      </c>
      <c r="B9" s="62"/>
      <c r="C9" s="62"/>
      <c r="D9" s="62"/>
      <c r="E9" s="62"/>
      <c r="F9" s="63">
        <v>43613</v>
      </c>
      <c r="G9" s="63"/>
    </row>
    <row r="10" spans="1:7">
      <c r="A10" s="64" t="s">
        <v>21</v>
      </c>
      <c r="B10" s="65"/>
      <c r="C10" s="65"/>
      <c r="D10" s="65"/>
      <c r="E10" s="66"/>
      <c r="F10" s="67">
        <f>SUMPRODUCT(D13:D13,G13:G13)</f>
        <v>1718680</v>
      </c>
      <c r="G10" s="68"/>
    </row>
    <row r="11" spans="1:7">
      <c r="A11" s="69" t="s">
        <v>20</v>
      </c>
      <c r="B11" s="69"/>
      <c r="C11" s="69"/>
      <c r="D11" s="69"/>
      <c r="E11" s="69"/>
      <c r="F11" s="69"/>
      <c r="G11" s="69"/>
    </row>
    <row r="12" spans="1:7" ht="105">
      <c r="A12" s="70" t="s">
        <v>19</v>
      </c>
      <c r="B12" s="71"/>
      <c r="C12" s="7" t="s">
        <v>18</v>
      </c>
      <c r="D12" s="7" t="s">
        <v>17</v>
      </c>
      <c r="E12" s="7" t="s">
        <v>16</v>
      </c>
      <c r="F12" s="7" t="s">
        <v>15</v>
      </c>
      <c r="G12" s="7" t="s">
        <v>14</v>
      </c>
    </row>
    <row r="13" spans="1:7" ht="33" customHeight="1">
      <c r="A13" s="72" t="s">
        <v>80</v>
      </c>
      <c r="B13" s="73"/>
      <c r="C13" s="26" t="s">
        <v>32</v>
      </c>
      <c r="D13" s="22">
        <v>4000</v>
      </c>
      <c r="E13" s="23">
        <v>342.64</v>
      </c>
      <c r="F13" s="3">
        <v>0.14000000000000001</v>
      </c>
      <c r="G13" s="10">
        <f>ROUNDDOWN((E13+E13*F13)*1.1,2)</f>
        <v>429.67</v>
      </c>
    </row>
    <row r="14" spans="1:7">
      <c r="A14" s="69" t="s">
        <v>13</v>
      </c>
      <c r="B14" s="69"/>
      <c r="C14" s="69"/>
      <c r="D14" s="69"/>
      <c r="E14" s="69"/>
      <c r="F14" s="69"/>
      <c r="G14" s="69"/>
    </row>
    <row r="15" spans="1:7" ht="15" customHeight="1">
      <c r="A15" s="48" t="s">
        <v>12</v>
      </c>
      <c r="B15" s="49"/>
      <c r="C15" s="49"/>
      <c r="D15" s="49"/>
      <c r="E15" s="49"/>
      <c r="F15" s="49"/>
      <c r="G15" s="50"/>
    </row>
    <row r="16" spans="1:7" ht="87.6" customHeight="1">
      <c r="A16" s="7" t="s">
        <v>2</v>
      </c>
      <c r="B16" s="30" t="s">
        <v>11</v>
      </c>
      <c r="C16" s="37"/>
      <c r="D16" s="6" t="s">
        <v>10</v>
      </c>
      <c r="E16" s="6" t="s">
        <v>9</v>
      </c>
      <c r="F16" s="25" t="s">
        <v>33</v>
      </c>
      <c r="G16" s="7" t="s">
        <v>8</v>
      </c>
    </row>
    <row r="17" spans="1:7" ht="60">
      <c r="A17" s="24" t="s">
        <v>38</v>
      </c>
      <c r="B17" s="30" t="s">
        <v>39</v>
      </c>
      <c r="C17" s="31"/>
      <c r="D17" s="28" t="s">
        <v>40</v>
      </c>
      <c r="E17" s="5">
        <v>1370.57</v>
      </c>
      <c r="F17" s="27">
        <v>4</v>
      </c>
      <c r="G17" s="5">
        <f t="shared" ref="G17:G32" si="0">ROUNDDOWN(E17/F17,2)</f>
        <v>342.64</v>
      </c>
    </row>
    <row r="18" spans="1:7" ht="60">
      <c r="A18" s="24" t="s">
        <v>41</v>
      </c>
      <c r="B18" s="30" t="s">
        <v>42</v>
      </c>
      <c r="C18" s="31"/>
      <c r="D18" s="27" t="s">
        <v>43</v>
      </c>
      <c r="E18" s="5">
        <v>1932.38</v>
      </c>
      <c r="F18" s="27">
        <v>4</v>
      </c>
      <c r="G18" s="5">
        <f t="shared" si="0"/>
        <v>483.09</v>
      </c>
    </row>
    <row r="19" spans="1:7" ht="45">
      <c r="A19" s="24" t="s">
        <v>44</v>
      </c>
      <c r="B19" s="30" t="s">
        <v>42</v>
      </c>
      <c r="C19" s="31"/>
      <c r="D19" s="27" t="s">
        <v>43</v>
      </c>
      <c r="E19" s="5">
        <v>1932.38</v>
      </c>
      <c r="F19" s="27">
        <v>4</v>
      </c>
      <c r="G19" s="5">
        <f t="shared" si="0"/>
        <v>483.09</v>
      </c>
    </row>
    <row r="20" spans="1:7" ht="45">
      <c r="A20" s="24" t="s">
        <v>45</v>
      </c>
      <c r="B20" s="30" t="s">
        <v>42</v>
      </c>
      <c r="C20" s="31"/>
      <c r="D20" s="27" t="s">
        <v>43</v>
      </c>
      <c r="E20" s="5">
        <v>1932.38</v>
      </c>
      <c r="F20" s="27">
        <v>4</v>
      </c>
      <c r="G20" s="5">
        <f t="shared" si="0"/>
        <v>483.09</v>
      </c>
    </row>
    <row r="21" spans="1:7" ht="45">
      <c r="A21" s="24" t="s">
        <v>46</v>
      </c>
      <c r="B21" s="30" t="s">
        <v>47</v>
      </c>
      <c r="C21" s="31"/>
      <c r="D21" s="27" t="s">
        <v>48</v>
      </c>
      <c r="E21" s="5">
        <v>1730</v>
      </c>
      <c r="F21" s="27">
        <v>4</v>
      </c>
      <c r="G21" s="5">
        <f t="shared" si="0"/>
        <v>432.5</v>
      </c>
    </row>
    <row r="22" spans="1:7" ht="60">
      <c r="A22" s="24" t="s">
        <v>49</v>
      </c>
      <c r="B22" s="30" t="s">
        <v>50</v>
      </c>
      <c r="C22" s="31"/>
      <c r="D22" s="27" t="s">
        <v>51</v>
      </c>
      <c r="E22" s="5">
        <v>1481.22</v>
      </c>
      <c r="F22" s="27">
        <v>4</v>
      </c>
      <c r="G22" s="5">
        <f t="shared" si="0"/>
        <v>370.3</v>
      </c>
    </row>
    <row r="23" spans="1:7" ht="45">
      <c r="A23" s="24" t="s">
        <v>52</v>
      </c>
      <c r="B23" s="30" t="s">
        <v>53</v>
      </c>
      <c r="C23" s="31"/>
      <c r="D23" s="28" t="s">
        <v>51</v>
      </c>
      <c r="E23" s="5">
        <v>1481.22</v>
      </c>
      <c r="F23" s="27">
        <v>4</v>
      </c>
      <c r="G23" s="5">
        <f t="shared" si="0"/>
        <v>370.3</v>
      </c>
    </row>
    <row r="24" spans="1:7" ht="45">
      <c r="A24" s="24" t="s">
        <v>46</v>
      </c>
      <c r="B24" s="30" t="s">
        <v>54</v>
      </c>
      <c r="C24" s="31"/>
      <c r="D24" s="27" t="s">
        <v>48</v>
      </c>
      <c r="E24" s="5">
        <v>1730</v>
      </c>
      <c r="F24" s="27">
        <v>4</v>
      </c>
      <c r="G24" s="5">
        <f t="shared" si="0"/>
        <v>432.5</v>
      </c>
    </row>
    <row r="25" spans="1:7" ht="45">
      <c r="A25" s="24" t="s">
        <v>55</v>
      </c>
      <c r="B25" s="30" t="s">
        <v>54</v>
      </c>
      <c r="C25" s="31"/>
      <c r="D25" s="27" t="s">
        <v>48</v>
      </c>
      <c r="E25" s="5">
        <v>346</v>
      </c>
      <c r="F25" s="27">
        <v>0.8</v>
      </c>
      <c r="G25" s="5">
        <f t="shared" si="0"/>
        <v>432.5</v>
      </c>
    </row>
    <row r="26" spans="1:7" ht="75">
      <c r="A26" s="24" t="s">
        <v>56</v>
      </c>
      <c r="B26" s="30" t="s">
        <v>57</v>
      </c>
      <c r="C26" s="31"/>
      <c r="D26" s="28" t="s">
        <v>58</v>
      </c>
      <c r="E26" s="5">
        <v>2090.1999999999998</v>
      </c>
      <c r="F26" s="27">
        <v>4</v>
      </c>
      <c r="G26" s="5">
        <f t="shared" si="0"/>
        <v>522.54999999999995</v>
      </c>
    </row>
    <row r="27" spans="1:7" ht="45">
      <c r="A27" s="24" t="s">
        <v>59</v>
      </c>
      <c r="B27" s="30" t="s">
        <v>60</v>
      </c>
      <c r="C27" s="31"/>
      <c r="D27" s="27" t="s">
        <v>61</v>
      </c>
      <c r="E27" s="5">
        <v>1529</v>
      </c>
      <c r="F27" s="27">
        <v>4</v>
      </c>
      <c r="G27" s="5">
        <f t="shared" si="0"/>
        <v>382.25</v>
      </c>
    </row>
    <row r="28" spans="1:7" ht="45">
      <c r="A28" s="24" t="s">
        <v>62</v>
      </c>
      <c r="B28" s="30" t="s">
        <v>60</v>
      </c>
      <c r="C28" s="31"/>
      <c r="D28" s="27" t="s">
        <v>61</v>
      </c>
      <c r="E28" s="5">
        <v>305.8</v>
      </c>
      <c r="F28" s="27">
        <v>0.8</v>
      </c>
      <c r="G28" s="5">
        <f t="shared" si="0"/>
        <v>382.25</v>
      </c>
    </row>
    <row r="29" spans="1:7" ht="45">
      <c r="A29" s="24" t="s">
        <v>63</v>
      </c>
      <c r="B29" s="30" t="s">
        <v>64</v>
      </c>
      <c r="C29" s="31"/>
      <c r="D29" s="27" t="s">
        <v>65</v>
      </c>
      <c r="E29" s="5">
        <v>965.98</v>
      </c>
      <c r="F29" s="27">
        <v>2.4000000000000004</v>
      </c>
      <c r="G29" s="5">
        <f t="shared" si="0"/>
        <v>402.49</v>
      </c>
    </row>
    <row r="30" spans="1:7" ht="60">
      <c r="A30" s="24" t="s">
        <v>66</v>
      </c>
      <c r="B30" s="30" t="s">
        <v>67</v>
      </c>
      <c r="C30" s="31"/>
      <c r="D30" s="27" t="s">
        <v>65</v>
      </c>
      <c r="E30" s="5">
        <v>1158</v>
      </c>
      <c r="F30" s="27">
        <v>2.4000000000000004</v>
      </c>
      <c r="G30" s="5">
        <f t="shared" si="0"/>
        <v>482.5</v>
      </c>
    </row>
    <row r="31" spans="1:7" ht="45">
      <c r="A31" s="24" t="s">
        <v>68</v>
      </c>
      <c r="B31" s="30" t="s">
        <v>69</v>
      </c>
      <c r="C31" s="31"/>
      <c r="D31" s="27" t="s">
        <v>58</v>
      </c>
      <c r="E31" s="5">
        <v>2125.17</v>
      </c>
      <c r="F31" s="27">
        <v>4</v>
      </c>
      <c r="G31" s="5">
        <f t="shared" si="0"/>
        <v>531.29</v>
      </c>
    </row>
    <row r="32" spans="1:7" ht="45">
      <c r="A32" s="24" t="s">
        <v>70</v>
      </c>
      <c r="B32" s="30" t="s">
        <v>71</v>
      </c>
      <c r="C32" s="31"/>
      <c r="D32" s="27" t="s">
        <v>58</v>
      </c>
      <c r="E32" s="5">
        <v>366.33</v>
      </c>
      <c r="F32" s="27">
        <v>0.8</v>
      </c>
      <c r="G32" s="5">
        <f t="shared" si="0"/>
        <v>457.91</v>
      </c>
    </row>
    <row r="33" spans="1:12" ht="15" customHeight="1">
      <c r="A33" s="44" t="s">
        <v>5</v>
      </c>
      <c r="B33" s="45"/>
      <c r="C33" s="45"/>
      <c r="D33" s="45"/>
      <c r="E33" s="45"/>
      <c r="F33" s="57"/>
      <c r="G33" s="10">
        <f>MIN(G17:G32)</f>
        <v>342.64</v>
      </c>
    </row>
    <row r="34" spans="1:12" ht="15" customHeight="1">
      <c r="A34" s="56" t="s">
        <v>7</v>
      </c>
      <c r="B34" s="56"/>
      <c r="C34" s="56"/>
      <c r="D34" s="56"/>
      <c r="E34" s="56"/>
      <c r="F34" s="56"/>
      <c r="G34" s="56"/>
    </row>
    <row r="35" spans="1:12" ht="15" customHeight="1">
      <c r="A35" s="56" t="s">
        <v>6</v>
      </c>
      <c r="B35" s="56"/>
      <c r="C35" s="56"/>
      <c r="D35" s="56"/>
      <c r="E35" s="56"/>
      <c r="F35" s="56"/>
      <c r="G35" s="56"/>
    </row>
    <row r="36" spans="1:12" s="14" customFormat="1" ht="92.25" customHeight="1">
      <c r="A36" s="7" t="s">
        <v>2</v>
      </c>
      <c r="B36" s="30" t="s">
        <v>24</v>
      </c>
      <c r="C36" s="40"/>
      <c r="D36" s="37"/>
      <c r="E36" s="2" t="s">
        <v>25</v>
      </c>
      <c r="F36" s="25" t="s">
        <v>33</v>
      </c>
      <c r="G36" s="7" t="s">
        <v>1</v>
      </c>
      <c r="H36" s="11"/>
      <c r="I36" s="11"/>
      <c r="J36" s="12"/>
      <c r="K36" s="12"/>
      <c r="L36" s="13"/>
    </row>
    <row r="37" spans="1:12" s="14" customFormat="1" ht="30">
      <c r="A37" s="24" t="s">
        <v>74</v>
      </c>
      <c r="B37" s="74" t="s">
        <v>73</v>
      </c>
      <c r="C37" s="75"/>
      <c r="D37" s="76"/>
      <c r="E37" s="5">
        <v>1790.51</v>
      </c>
      <c r="F37" s="4">
        <v>4</v>
      </c>
      <c r="G37" s="5">
        <f>ROUNDDOWN(E37/F37,2)</f>
        <v>447.62</v>
      </c>
      <c r="H37" s="11"/>
      <c r="I37" s="11"/>
      <c r="J37" s="12"/>
      <c r="K37" s="12"/>
      <c r="L37" s="15"/>
    </row>
    <row r="38" spans="1:12" s="14" customFormat="1" ht="30">
      <c r="A38" s="24" t="s">
        <v>79</v>
      </c>
      <c r="B38" s="77"/>
      <c r="C38" s="78"/>
      <c r="D38" s="79"/>
      <c r="E38" s="5">
        <v>1834.5</v>
      </c>
      <c r="F38" s="4">
        <v>4</v>
      </c>
      <c r="G38" s="5">
        <f>ROUNDDOWN(E38/F38,2)</f>
        <v>458.62</v>
      </c>
      <c r="H38" s="11"/>
      <c r="I38" s="11"/>
      <c r="J38" s="12"/>
      <c r="K38" s="12"/>
      <c r="L38" s="15"/>
    </row>
    <row r="39" spans="1:12" s="14" customFormat="1" ht="45.75" customHeight="1">
      <c r="A39" s="24" t="s">
        <v>76</v>
      </c>
      <c r="B39" s="55" t="s">
        <v>75</v>
      </c>
      <c r="C39" s="55"/>
      <c r="D39" s="55"/>
      <c r="E39" s="5">
        <v>1481.22</v>
      </c>
      <c r="F39" s="4">
        <v>4</v>
      </c>
      <c r="G39" s="5">
        <f>ROUNDDOWN(E39/F39,2)</f>
        <v>370.3</v>
      </c>
      <c r="H39" s="11"/>
      <c r="I39" s="11"/>
      <c r="J39" s="12"/>
      <c r="K39" s="12"/>
      <c r="L39" s="15"/>
    </row>
    <row r="40" spans="1:12" s="14" customFormat="1" ht="49.5" customHeight="1">
      <c r="A40" s="24" t="s">
        <v>78</v>
      </c>
      <c r="B40" s="41" t="s">
        <v>77</v>
      </c>
      <c r="C40" s="42"/>
      <c r="D40" s="43"/>
      <c r="E40" s="5">
        <v>1649.2</v>
      </c>
      <c r="F40" s="4">
        <v>4</v>
      </c>
      <c r="G40" s="5">
        <f t="shared" ref="G40" si="1">ROUNDDOWN(E40/F40,2)</f>
        <v>412.3</v>
      </c>
      <c r="H40" s="16"/>
      <c r="I40" s="16"/>
      <c r="J40" s="16"/>
      <c r="K40" s="16"/>
    </row>
    <row r="41" spans="1:12" s="14" customFormat="1" ht="19.5" customHeight="1">
      <c r="A41" s="44" t="s">
        <v>5</v>
      </c>
      <c r="B41" s="45"/>
      <c r="C41" s="45"/>
      <c r="D41" s="45"/>
      <c r="E41" s="45"/>
      <c r="F41" s="57"/>
      <c r="G41" s="10">
        <f>MIN(G37:G40)</f>
        <v>370.3</v>
      </c>
    </row>
    <row r="42" spans="1:12" ht="18.75" customHeight="1">
      <c r="A42" s="44" t="s">
        <v>36</v>
      </c>
      <c r="B42" s="45"/>
      <c r="C42" s="45"/>
      <c r="D42" s="53"/>
      <c r="E42" s="53"/>
      <c r="F42" s="53"/>
      <c r="G42" s="54"/>
    </row>
    <row r="43" spans="1:12" s="14" customFormat="1" ht="87.75" customHeight="1">
      <c r="A43" s="26" t="s">
        <v>2</v>
      </c>
      <c r="B43" s="30" t="s">
        <v>24</v>
      </c>
      <c r="C43" s="40"/>
      <c r="D43" s="37"/>
      <c r="E43" s="2" t="s">
        <v>25</v>
      </c>
      <c r="F43" s="25" t="s">
        <v>33</v>
      </c>
      <c r="G43" s="26" t="s">
        <v>1</v>
      </c>
      <c r="H43" s="11"/>
      <c r="I43" s="11"/>
      <c r="J43" s="12"/>
      <c r="K43" s="12"/>
      <c r="L43" s="13"/>
    </row>
    <row r="44" spans="1:12" s="14" customFormat="1" ht="45.75" customHeight="1">
      <c r="A44" s="24" t="s">
        <v>72</v>
      </c>
      <c r="B44" s="52" t="s">
        <v>37</v>
      </c>
      <c r="C44" s="52"/>
      <c r="D44" s="52"/>
      <c r="E44" s="5">
        <v>1158</v>
      </c>
      <c r="F44" s="4">
        <v>2.4</v>
      </c>
      <c r="G44" s="5">
        <f>ROUNDDOWN(E44/F44,2)</f>
        <v>482.5</v>
      </c>
      <c r="H44" s="11"/>
      <c r="I44" s="11"/>
      <c r="J44" s="12"/>
      <c r="K44" s="12"/>
      <c r="L44" s="15"/>
    </row>
    <row r="45" spans="1:12" s="14" customFormat="1" ht="16.5" customHeight="1">
      <c r="A45" s="44" t="s">
        <v>35</v>
      </c>
      <c r="B45" s="45"/>
      <c r="C45" s="45"/>
      <c r="D45" s="45"/>
      <c r="E45" s="45"/>
      <c r="F45" s="57"/>
      <c r="G45" s="10">
        <f>MIN(G44:G44)</f>
        <v>482.5</v>
      </c>
    </row>
    <row r="46" spans="1:12" s="18" customFormat="1" ht="22.9" customHeight="1">
      <c r="A46" s="48" t="s">
        <v>4</v>
      </c>
      <c r="B46" s="49"/>
      <c r="C46" s="49"/>
      <c r="D46" s="49"/>
      <c r="E46" s="49"/>
      <c r="F46" s="50"/>
      <c r="G46" s="17">
        <f>MIN(G41,G45)</f>
        <v>370.3</v>
      </c>
    </row>
    <row r="47" spans="1:12" ht="22.15" customHeight="1">
      <c r="A47" s="51" t="s">
        <v>3</v>
      </c>
      <c r="B47" s="51"/>
      <c r="C47" s="51"/>
      <c r="D47" s="51"/>
      <c r="E47" s="51"/>
      <c r="F47" s="51"/>
      <c r="G47" s="51"/>
    </row>
    <row r="48" spans="1:12" ht="93.75" customHeight="1">
      <c r="A48" s="7" t="s">
        <v>2</v>
      </c>
      <c r="B48" s="52" t="s">
        <v>26</v>
      </c>
      <c r="C48" s="52"/>
      <c r="D48" s="2" t="s">
        <v>25</v>
      </c>
      <c r="E48" s="25" t="s">
        <v>33</v>
      </c>
      <c r="F48" s="25" t="s">
        <v>34</v>
      </c>
      <c r="G48" s="7" t="s">
        <v>1</v>
      </c>
    </row>
    <row r="49" spans="1:7" ht="63.75" customHeight="1">
      <c r="A49" s="24" t="s">
        <v>86</v>
      </c>
      <c r="B49" s="82" t="s">
        <v>83</v>
      </c>
      <c r="C49" s="55"/>
      <c r="D49" s="5">
        <v>1932</v>
      </c>
      <c r="E49" s="6">
        <v>4</v>
      </c>
      <c r="F49" s="6">
        <f>105*4</f>
        <v>420</v>
      </c>
      <c r="G49" s="5">
        <f t="shared" ref="G49:G65" si="2">ROUNDDOWN(D49/E49,2)</f>
        <v>483</v>
      </c>
    </row>
    <row r="50" spans="1:7" ht="60" customHeight="1">
      <c r="A50" s="24" t="s">
        <v>86</v>
      </c>
      <c r="B50" s="82" t="s">
        <v>83</v>
      </c>
      <c r="C50" s="55"/>
      <c r="D50" s="5">
        <v>1481.22</v>
      </c>
      <c r="E50" s="21">
        <v>4</v>
      </c>
      <c r="F50" s="21">
        <f>105*4</f>
        <v>420</v>
      </c>
      <c r="G50" s="5">
        <f t="shared" si="2"/>
        <v>370.3</v>
      </c>
    </row>
    <row r="51" spans="1:7" ht="75.75" customHeight="1">
      <c r="A51" s="24" t="s">
        <v>87</v>
      </c>
      <c r="B51" s="82" t="s">
        <v>83</v>
      </c>
      <c r="C51" s="55"/>
      <c r="D51" s="5">
        <v>1932</v>
      </c>
      <c r="E51" s="29">
        <v>4</v>
      </c>
      <c r="F51" s="29">
        <f>140*4</f>
        <v>560</v>
      </c>
      <c r="G51" s="5">
        <f t="shared" si="2"/>
        <v>483</v>
      </c>
    </row>
    <row r="52" spans="1:7" ht="75.75" customHeight="1">
      <c r="A52" s="24" t="s">
        <v>85</v>
      </c>
      <c r="B52" s="83" t="s">
        <v>84</v>
      </c>
      <c r="C52" s="84"/>
      <c r="D52" s="5">
        <v>1730</v>
      </c>
      <c r="E52" s="29">
        <v>4</v>
      </c>
      <c r="F52" s="29">
        <f>116*4</f>
        <v>464</v>
      </c>
      <c r="G52" s="5">
        <f t="shared" si="2"/>
        <v>432.5</v>
      </c>
    </row>
    <row r="53" spans="1:7" ht="75.75" customHeight="1">
      <c r="A53" s="24" t="s">
        <v>87</v>
      </c>
      <c r="B53" s="83" t="s">
        <v>84</v>
      </c>
      <c r="C53" s="84"/>
      <c r="D53" s="5">
        <v>1932.38</v>
      </c>
      <c r="E53" s="29">
        <v>4</v>
      </c>
      <c r="F53" s="29">
        <f>117*4</f>
        <v>468</v>
      </c>
      <c r="G53" s="5">
        <f t="shared" si="2"/>
        <v>483.09</v>
      </c>
    </row>
    <row r="54" spans="1:7" ht="60" customHeight="1">
      <c r="A54" s="24" t="s">
        <v>88</v>
      </c>
      <c r="B54" s="83" t="s">
        <v>84</v>
      </c>
      <c r="C54" s="84"/>
      <c r="D54" s="5">
        <v>2055.1</v>
      </c>
      <c r="E54" s="29">
        <v>4</v>
      </c>
      <c r="F54" s="29">
        <f>4*117</f>
        <v>468</v>
      </c>
      <c r="G54" s="5">
        <f t="shared" si="2"/>
        <v>513.77</v>
      </c>
    </row>
    <row r="55" spans="1:7" ht="82.5" customHeight="1">
      <c r="A55" s="24" t="s">
        <v>88</v>
      </c>
      <c r="B55" s="83" t="s">
        <v>89</v>
      </c>
      <c r="C55" s="84"/>
      <c r="D55" s="5">
        <v>1506</v>
      </c>
      <c r="E55" s="29">
        <v>4</v>
      </c>
      <c r="F55" s="29">
        <f>200*4</f>
        <v>800</v>
      </c>
      <c r="G55" s="5">
        <f t="shared" si="2"/>
        <v>376.5</v>
      </c>
    </row>
    <row r="56" spans="1:7" ht="60" customHeight="1">
      <c r="A56" s="24" t="s">
        <v>87</v>
      </c>
      <c r="B56" s="83" t="s">
        <v>89</v>
      </c>
      <c r="C56" s="84"/>
      <c r="D56" s="5">
        <v>1506</v>
      </c>
      <c r="E56" s="29">
        <v>4</v>
      </c>
      <c r="F56" s="29">
        <f>200*4</f>
        <v>800</v>
      </c>
      <c r="G56" s="5">
        <f t="shared" si="2"/>
        <v>376.5</v>
      </c>
    </row>
    <row r="57" spans="1:7" ht="60" customHeight="1">
      <c r="A57" s="24" t="s">
        <v>85</v>
      </c>
      <c r="B57" s="83" t="s">
        <v>89</v>
      </c>
      <c r="C57" s="84"/>
      <c r="D57" s="5">
        <v>1506</v>
      </c>
      <c r="E57" s="29">
        <v>4</v>
      </c>
      <c r="F57" s="29">
        <f>200*4</f>
        <v>800</v>
      </c>
      <c r="G57" s="5">
        <f t="shared" si="2"/>
        <v>376.5</v>
      </c>
    </row>
    <row r="58" spans="1:7" ht="60" customHeight="1">
      <c r="A58" s="24" t="s">
        <v>87</v>
      </c>
      <c r="B58" s="83" t="s">
        <v>90</v>
      </c>
      <c r="C58" s="84"/>
      <c r="D58" s="5">
        <v>1523</v>
      </c>
      <c r="E58" s="29">
        <v>4</v>
      </c>
      <c r="F58" s="29">
        <f>50*4</f>
        <v>200</v>
      </c>
      <c r="G58" s="5">
        <f t="shared" si="2"/>
        <v>380.75</v>
      </c>
    </row>
    <row r="59" spans="1:7" ht="60" customHeight="1">
      <c r="A59" s="24" t="s">
        <v>87</v>
      </c>
      <c r="B59" s="83" t="s">
        <v>91</v>
      </c>
      <c r="C59" s="84"/>
      <c r="D59" s="5">
        <v>1918.18</v>
      </c>
      <c r="E59" s="29">
        <v>4</v>
      </c>
      <c r="F59" s="29">
        <f>35*4</f>
        <v>140</v>
      </c>
      <c r="G59" s="5">
        <f t="shared" si="2"/>
        <v>479.54</v>
      </c>
    </row>
    <row r="60" spans="1:7" ht="60" customHeight="1">
      <c r="A60" s="24" t="s">
        <v>87</v>
      </c>
      <c r="B60" s="83" t="s">
        <v>92</v>
      </c>
      <c r="C60" s="84"/>
      <c r="D60" s="5">
        <v>1918.18</v>
      </c>
      <c r="E60" s="29">
        <v>4</v>
      </c>
      <c r="F60" s="29">
        <f>35*4</f>
        <v>140</v>
      </c>
      <c r="G60" s="5">
        <f t="shared" si="2"/>
        <v>479.54</v>
      </c>
    </row>
    <row r="61" spans="1:7" ht="60" customHeight="1">
      <c r="A61" s="24" t="s">
        <v>87</v>
      </c>
      <c r="B61" s="83" t="s">
        <v>93</v>
      </c>
      <c r="C61" s="84"/>
      <c r="D61" s="5">
        <v>1918.18</v>
      </c>
      <c r="E61" s="29">
        <v>4</v>
      </c>
      <c r="F61" s="29">
        <f>30*4</f>
        <v>120</v>
      </c>
      <c r="G61" s="5">
        <f t="shared" si="2"/>
        <v>479.54</v>
      </c>
    </row>
    <row r="62" spans="1:7" ht="60" customHeight="1">
      <c r="A62" s="24" t="s">
        <v>87</v>
      </c>
      <c r="B62" s="83" t="s">
        <v>94</v>
      </c>
      <c r="C62" s="84"/>
      <c r="D62" s="5">
        <v>1523</v>
      </c>
      <c r="E62" s="29">
        <v>4</v>
      </c>
      <c r="F62" s="29">
        <f>50*4</f>
        <v>200</v>
      </c>
      <c r="G62" s="5">
        <f t="shared" si="2"/>
        <v>380.75</v>
      </c>
    </row>
    <row r="63" spans="1:7" ht="60" customHeight="1">
      <c r="A63" s="24" t="s">
        <v>86</v>
      </c>
      <c r="B63" s="83" t="s">
        <v>95</v>
      </c>
      <c r="C63" s="84"/>
      <c r="D63" s="5">
        <v>2264.46</v>
      </c>
      <c r="E63" s="29">
        <v>4</v>
      </c>
      <c r="F63" s="29">
        <f>7*4</f>
        <v>28</v>
      </c>
      <c r="G63" s="5">
        <f t="shared" si="2"/>
        <v>566.11</v>
      </c>
    </row>
    <row r="64" spans="1:7" ht="60" customHeight="1">
      <c r="A64" s="24" t="s">
        <v>87</v>
      </c>
      <c r="B64" s="83" t="s">
        <v>96</v>
      </c>
      <c r="C64" s="84"/>
      <c r="D64" s="5">
        <v>1932.38</v>
      </c>
      <c r="E64" s="29">
        <v>4</v>
      </c>
      <c r="F64" s="29">
        <f>8*4</f>
        <v>32</v>
      </c>
      <c r="G64" s="5">
        <f t="shared" si="2"/>
        <v>483.09</v>
      </c>
    </row>
    <row r="65" spans="1:11" ht="68.25" customHeight="1">
      <c r="A65" s="24" t="s">
        <v>97</v>
      </c>
      <c r="B65" s="55" t="s">
        <v>98</v>
      </c>
      <c r="C65" s="55"/>
      <c r="D65" s="5">
        <v>1090.9100000000001</v>
      </c>
      <c r="E65" s="21">
        <v>4</v>
      </c>
      <c r="F65" s="21">
        <f>68*4</f>
        <v>272</v>
      </c>
      <c r="G65" s="5">
        <f t="shared" si="2"/>
        <v>272.72000000000003</v>
      </c>
    </row>
    <row r="66" spans="1:11" ht="18" customHeight="1">
      <c r="A66" s="44" t="s">
        <v>0</v>
      </c>
      <c r="B66" s="45"/>
      <c r="C66" s="46"/>
      <c r="D66" s="46"/>
      <c r="E66" s="46"/>
      <c r="F66" s="47"/>
      <c r="G66" s="1">
        <f>ROUNDDOWN(SUMPRODUCT(G49:G65,F49:F65)/SUM(F49:F65),2)</f>
        <v>418.39</v>
      </c>
    </row>
    <row r="67" spans="1:11" ht="34.15" customHeight="1">
      <c r="A67" s="38" t="s">
        <v>28</v>
      </c>
      <c r="B67" s="39"/>
      <c r="C67" s="39"/>
      <c r="D67" s="39"/>
      <c r="E67" s="39"/>
      <c r="F67" s="39"/>
      <c r="G67" s="39"/>
      <c r="K67" s="19"/>
    </row>
    <row r="68" spans="1:11" ht="30">
      <c r="A68" s="8" t="s">
        <v>29</v>
      </c>
      <c r="B68" s="8" t="s">
        <v>30</v>
      </c>
      <c r="C68" s="8" t="s">
        <v>18</v>
      </c>
      <c r="D68" s="30" t="s">
        <v>31</v>
      </c>
      <c r="E68" s="32"/>
      <c r="F68" s="33"/>
      <c r="G68" s="8" t="s">
        <v>31</v>
      </c>
    </row>
    <row r="69" spans="1:11" ht="41.25" customHeight="1">
      <c r="A69" s="80" t="s">
        <v>81</v>
      </c>
      <c r="B69" s="81" t="s">
        <v>82</v>
      </c>
      <c r="C69" s="20" t="s">
        <v>32</v>
      </c>
      <c r="D69" s="34">
        <v>404.51499999999999</v>
      </c>
      <c r="E69" s="35"/>
      <c r="F69" s="36"/>
      <c r="G69" s="5">
        <f>ROUND(D69,2)</f>
        <v>404.52</v>
      </c>
    </row>
  </sheetData>
  <mergeCells count="64">
    <mergeCell ref="B61:C61"/>
    <mergeCell ref="B62:C62"/>
    <mergeCell ref="B63:C63"/>
    <mergeCell ref="B64:C64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37:D38"/>
    <mergeCell ref="B44:D44"/>
    <mergeCell ref="A45:F45"/>
    <mergeCell ref="B39:D39"/>
    <mergeCell ref="A41:F41"/>
    <mergeCell ref="A11:G11"/>
    <mergeCell ref="A12:B12"/>
    <mergeCell ref="A13:B13"/>
    <mergeCell ref="A14:G14"/>
    <mergeCell ref="A15:G15"/>
    <mergeCell ref="A33:F33"/>
    <mergeCell ref="A34:G34"/>
    <mergeCell ref="B17:C17"/>
    <mergeCell ref="B18:C18"/>
    <mergeCell ref="A7:G7"/>
    <mergeCell ref="A8:G8"/>
    <mergeCell ref="A9:E9"/>
    <mergeCell ref="F9:G9"/>
    <mergeCell ref="A10:E10"/>
    <mergeCell ref="F10:G10"/>
    <mergeCell ref="B23:C23"/>
    <mergeCell ref="B24:C24"/>
    <mergeCell ref="B25:C25"/>
    <mergeCell ref="B19:C19"/>
    <mergeCell ref="B20:C20"/>
    <mergeCell ref="B21:C21"/>
    <mergeCell ref="D68:F68"/>
    <mergeCell ref="D69:F69"/>
    <mergeCell ref="B16:C16"/>
    <mergeCell ref="A67:G67"/>
    <mergeCell ref="B36:D36"/>
    <mergeCell ref="B40:D40"/>
    <mergeCell ref="A66:F66"/>
    <mergeCell ref="A46:F46"/>
    <mergeCell ref="A47:G47"/>
    <mergeCell ref="B48:C48"/>
    <mergeCell ref="A42:G42"/>
    <mergeCell ref="B49:C49"/>
    <mergeCell ref="A35:G35"/>
    <mergeCell ref="B50:C50"/>
    <mergeCell ref="B65:C65"/>
    <mergeCell ref="B43:D43"/>
    <mergeCell ref="B22:C22"/>
    <mergeCell ref="B31:C31"/>
    <mergeCell ref="B32:C32"/>
    <mergeCell ref="B26:C26"/>
    <mergeCell ref="B27:C27"/>
    <mergeCell ref="B28:C28"/>
    <mergeCell ref="B29:C29"/>
    <mergeCell ref="B30:C30"/>
  </mergeCells>
  <hyperlinks>
    <hyperlink ref="B49" r:id="rId1" display="http://zakupki.gov.ru/epz/contract/contractCard/common-info.html?reestrNumber=2662309705518000294"/>
    <hyperlink ref="B50" r:id="rId2" display="http://zakupki.gov.ru/epz/contract/contractCard/common-info.html?reestrNumber=2662309705518000294"/>
    <hyperlink ref="B51" r:id="rId3" display="http://zakupki.gov.ru/epz/contract/contractCard/common-info.html?reestrNumber=2662309705518000294"/>
  </hyperlinks>
  <pageMargins left="0.70866141732283472" right="0.70866141732283472" top="0.74803149606299213" bottom="0.74803149606299213" header="0.31496062992125984" footer="0.31496062992125984"/>
  <pageSetup paperSize="9" scale="5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</cp:lastModifiedBy>
  <cp:lastPrinted>2019-05-28T07:57:57Z</cp:lastPrinted>
  <dcterms:created xsi:type="dcterms:W3CDTF">2018-04-09T06:40:37Z</dcterms:created>
  <dcterms:modified xsi:type="dcterms:W3CDTF">2019-05-28T07:58:26Z</dcterms:modified>
</cp:coreProperties>
</file>