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Закупки 2025\01_ДГЗ\500-503 Задание 35 ОНКО Шарафиева\502_Эверолимус 5 мг\Редакция 1\Документы на отправку\"/>
    </mc:Choice>
  </mc:AlternateContent>
  <bookViews>
    <workbookView xWindow="0" yWindow="0" windowWidth="28800" windowHeight="11985"/>
  </bookViews>
  <sheets>
    <sheet name="НМЦК" sheetId="1" r:id="rId1"/>
  </sheets>
  <definedNames>
    <definedName name="_xlnm._FilterDatabase" localSheetId="0" hidden="1">НМЦК!$A$10:$G$91</definedName>
    <definedName name="_xlnm.Print_Area" localSheetId="0">НМЦК!$A$1:$G$92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9" i="1" l="1"/>
  <c r="G87" i="1" l="1"/>
  <c r="G88" i="1"/>
  <c r="G77" i="1"/>
  <c r="G76" i="1"/>
  <c r="G7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43" i="1"/>
  <c r="G64" i="1" s="1"/>
  <c r="G40" i="1"/>
  <c r="G37" i="1"/>
  <c r="G38" i="1"/>
  <c r="G39" i="1"/>
  <c r="G81" i="1" l="1"/>
  <c r="G82" i="1" s="1"/>
  <c r="G36" i="1" l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41" i="1" l="1"/>
  <c r="G65" i="1"/>
  <c r="G72" i="1" l="1"/>
  <c r="G86" i="1" l="1"/>
  <c r="G71" i="1" l="1"/>
  <c r="G70" i="1" l="1"/>
  <c r="G74" i="1" s="1"/>
  <c r="G83" i="1" l="1"/>
  <c r="E7" i="1" s="1"/>
  <c r="G7" i="1" s="1"/>
  <c r="F4" i="1" s="1"/>
  <c r="G78" i="1"/>
</calcChain>
</file>

<file path=xl/sharedStrings.xml><?xml version="1.0" encoding="utf-8"?>
<sst xmlns="http://schemas.openxmlformats.org/spreadsheetml/2006/main" count="275" uniqueCount="125">
  <si>
    <t>Цена за единицу 
без НДС и оптовой надбавки, 
руб.</t>
  </si>
  <si>
    <t>МНН (торговое наименование), форма выпуска, лекарственная форма, дозировка</t>
  </si>
  <si>
    <t>3. Расчет средневзвешенной цены на основании всех заключенных заказчиком государственных контрактов</t>
  </si>
  <si>
    <t>Минимальная цена за единицу лекарственного препарата, определенная методом сопоставимых рыночных цен</t>
  </si>
  <si>
    <t>Минимальная цена за единицу лекарственного препарата</t>
  </si>
  <si>
    <t>2.2 Информация, полученная по запросу заказчика</t>
  </si>
  <si>
    <t>2.1 Информация, полученная из Реестра контрактов</t>
  </si>
  <si>
    <t>2. Метод сопоставимых рыночных цен (ч.2 - 6 ст. 22 44-ФЗ)</t>
  </si>
  <si>
    <t>Цена за единицу измерения
без НДС, 
руб.</t>
  </si>
  <si>
    <t xml:space="preserve">Предельная цена за упаковку
без НДС,
руб. </t>
  </si>
  <si>
    <t>№ РУ</t>
  </si>
  <si>
    <t>Владелец РУ/производитель/упаковщик/ Выпускающий контроль</t>
  </si>
  <si>
    <t>1.Метод тарифный (ч. 8 ст. 22 44-ФЗ)</t>
  </si>
  <si>
    <t>Расчет цены за единицу закупаемого лекарственного препарата</t>
  </si>
  <si>
    <t>Цена за единицу 
с НДС и оптовой надбавкой,
 руб.</t>
  </si>
  <si>
    <t>Оптовая надбавка</t>
  </si>
  <si>
    <t>Минимальная цена за единицу 
без НДС и оптовой надбавки, 
руб.</t>
  </si>
  <si>
    <t>Количество закупаемых единиц</t>
  </si>
  <si>
    <t>Единица измерения</t>
  </si>
  <si>
    <t>Основные характеристики объекта закупки</t>
  </si>
  <si>
    <t>Расчет НМЦК</t>
  </si>
  <si>
    <t xml:space="preserve">Начальная (максимальная) цена контракта (далее - НМЦК) </t>
  </si>
  <si>
    <t>Дата подготовки обоснования НМЦК</t>
  </si>
  <si>
    <t>Поставка лекарственного препарата для медицинского применения</t>
  </si>
  <si>
    <t>Количество товара в единицах измерения в упаковке</t>
  </si>
  <si>
    <t>4. Использование цены, которая рассчитывается автоматически в единой государственной информационной системе в сфере здравоохранения (далее - референтная цена)</t>
  </si>
  <si>
    <t>Источник информации 
(номер сведений о контракте (реестровой записи);
ссылка на страницу в сети Интернет из Реестра контрактов http://zakupki.gov.ru/)</t>
  </si>
  <si>
    <t>Цена по ГК за упаковку, 
без НДС и оптовой надбавки, 
руб.</t>
  </si>
  <si>
    <t>В соответствии с пунктом 6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применения, утвержденного приказом Минздрава России от 19.12.2019 № 1064н, референтная цена не применяется до размещения соответствующих данных в единой информационной системе в сфере закупок.</t>
  </si>
  <si>
    <t>МНН, форма выпуска, лекарственная форма, дозировка</t>
  </si>
  <si>
    <t>Торговое наименование</t>
  </si>
  <si>
    <t>Источник информации</t>
  </si>
  <si>
    <t>Цена за упаковку, 
без НДС и оптовой надбавки, 
руб.</t>
  </si>
  <si>
    <t>Количество товара по ГК в единицах измерения</t>
  </si>
  <si>
    <t xml:space="preserve">Вл.Акционерное общество "Фармасинтез-Норд" (АО "Фармасинтез-Норд"), Россия (3851000490); Вып.к.Перв.Уп.Втор.Уп.Пр.Акционерное общество "Фармасинтез-Норд" (АО "Фармасинтез-Норд"), Россия (3851000490); </t>
  </si>
  <si>
    <t xml:space="preserve">Вл.Вып.к.Перв.Уп.Втор.Уп.Пр.Акционерное общество "БИОКАД"  (АО "БИОКАД"), Россия, Россия (5024048000); </t>
  </si>
  <si>
    <r>
      <t xml:space="preserve">Обоснование начальной (максимальной) цены контракта
</t>
    </r>
    <r>
      <rPr>
        <sz val="11"/>
        <rFont val="Liberation Serif"/>
        <family val="1"/>
        <charset val="204"/>
      </rPr>
      <t>(ДГЗ_502_2025)</t>
    </r>
  </si>
  <si>
    <t>шт (таблетка)</t>
  </si>
  <si>
    <t>МНН Эверолимус, таблетки, 5 мг, 10 шт. - упаковки ячейковые контурные (3)  - пачки картонные</t>
  </si>
  <si>
    <t xml:space="preserve">Вл.Акционерное общество "Фармацевтический импорт, экспорт"( АО "Фармимэкс"), Россия (7710106212); Вып.к.Перв.Уп.Втор.Уп.Пр.Акционерное общество "Фармасинтез-Норд" (АО "Фармасинтез-Норд"), Россия (3851000490); </t>
  </si>
  <si>
    <t>Николимус</t>
  </si>
  <si>
    <t>ЛП-006455</t>
  </si>
  <si>
    <t>МНН Эверолимус, таблетки, 5 мг, 10 шт. - контурная ячейковая упаковка (3)  - пачка картонная</t>
  </si>
  <si>
    <t xml:space="preserve">Вл.Вып.к.Перв.Уп.Втор.Уп.Пр.Общество с ограниченной ответственностью "Исследовательский Институт Химического Разнообразия" (ООО "ИИХР"), Россия (5047247179); </t>
  </si>
  <si>
    <t>ПАФТОРН®</t>
  </si>
  <si>
    <t>ЛП-007051</t>
  </si>
  <si>
    <t>МНН Эверолимус, таблетки, 5 мг, 10 шт. - контурная ячейковая упаковка (6)  - пачка картонная</t>
  </si>
  <si>
    <t>МНН Эверолимус, таблетки, 5 мг, 10 шт. - контурная ячейковая упаковка (9)  - пачка картонная</t>
  </si>
  <si>
    <t>МНН Эверолимус, таблетки, 5 мг, 90 шт. - банки (1)  - пачки картонные</t>
  </si>
  <si>
    <t xml:space="preserve">Вл.Вып.к.Перв.Уп.Втор.Уп.Пр.ООО "АМЕДАРТ", Россия (7705904720); </t>
  </si>
  <si>
    <t>Амеверол</t>
  </si>
  <si>
    <t>ЛП-008130</t>
  </si>
  <si>
    <t>МНН Эверолимус, таблетки, 5 мг, 60 шт. - банки (1)  - пачки картонные</t>
  </si>
  <si>
    <t>МНН Эверолимус, таблетки, 5 мг, 30 шт. - банки (1)  - пачки картонные</t>
  </si>
  <si>
    <t xml:space="preserve">Вл.Общество с ограниченной ответственностью  "ПРОМОМЕД РУС" (ООО "ПРОМОМЕД РУС"), Россия (7701379527); Вып.к.Перв.Уп.Втор.Уп.Пр.Акционерное Общество "Биохимик"  (АО "Биохимик"), Россия (1325030352); </t>
  </si>
  <si>
    <t>ЭВЕРОЛИМУС-ПРОМОМЕД</t>
  </si>
  <si>
    <t>ЛП-008658</t>
  </si>
  <si>
    <t>МНН Эверолимус, таблетки, 5 мг, 30 шт. - банка (1)  - пачка картонная</t>
  </si>
  <si>
    <t>МНН Эверолимус, таблетки, 5 мг, 60 шт. - банка (1)  - пачка картонная</t>
  </si>
  <si>
    <t>МНН Эверолимус, таблетки, 5 мг, 90 шт. - банка (1)  - пачка картонная</t>
  </si>
  <si>
    <t>МНН Эверолимус, таблетки, 5 мг, 10 шт. - контурные ячейковые упаковки (3)  - пачки картонные</t>
  </si>
  <si>
    <t xml:space="preserve">Вл.Вып.к.Перв.Уп.Втор.Уп.Пр.Акционерное Общество "Рафарма" (АО "Рафарма"), Россия (4807013380); </t>
  </si>
  <si>
    <t>Олирамус®</t>
  </si>
  <si>
    <t>ЛП-№(000744)-(РГ-RU)</t>
  </si>
  <si>
    <t>МНН Эверолимус, таблетки, 5 мг, 10 шт. - контурная ячейковая упаковка (блистер) (3)  - пачка картонная</t>
  </si>
  <si>
    <t>Алвида®</t>
  </si>
  <si>
    <t>ЛП-№(002749)-(РГ-RU)</t>
  </si>
  <si>
    <t>МНН Эверолимус, таблетки, 5 мг, 10 шт. - блистеры (3)  - пачки картонные</t>
  </si>
  <si>
    <t xml:space="preserve">Вл.Новартис Фарма АГ, Швейцария (CHE-106.052.527); Вып.к.Перв.Уп.Втор.Уп.Пр.Новартис Фарма Штейн АГ, Швейцария (CHE 108.644.360); </t>
  </si>
  <si>
    <t>Афинитор®</t>
  </si>
  <si>
    <t>ЛП-№(004943)-(РГ-RU)</t>
  </si>
  <si>
    <t xml:space="preserve">Вл.Новартис Фарма АГ, Швейцария (CHE-106.052.527); Пр.Новартис Фарма Штейн АГ, Швейцария (CHE 108.644.360); Вып.к.Перв.Уп.Втор.Уп.Сандоз С.р.Л., Румыния (RO7608294); </t>
  </si>
  <si>
    <t xml:space="preserve">Вл.Новартис Фарма АГ, Швейцария (CHE-106.052.527); Вып.к.Перв.Уп.Втор.Уп.Пр.Сандоз С.р.Л., Румыния (RO7608294); </t>
  </si>
  <si>
    <t xml:space="preserve">Вл.Втор.Уп.Общество с ограниченной ответственностью "Изварино Фарма" (ООО "Изварино Фарма"), Россия (5003022562); Вып.к.Перв.Уп.Пр.Общество с ограниченной ответственностью "НАНОФАРМА ДЕВЕЛОПМЕНТ" (ООО "НАНОФАРМА ДЕВЕЛОПМЕНТ"), Россия (1655283577); </t>
  </si>
  <si>
    <t>ЭВЕЛИРОК®</t>
  </si>
  <si>
    <t>ЛП-№(006148)-(РГ-RU)</t>
  </si>
  <si>
    <t xml:space="preserve">Вл.Акционерное общество "Р-Фарм" (АО "Р-Фарм"), Россия 123154, г. Москва, ул. Берзарина, д. 19, корп. 1, ~ (7726311464); Вып.к.Перв.Уп.Втор.Уп.Пр.Акционерное общество "ОРТАТ" (АО "ОРТАТ"), Россия (4428000115); </t>
  </si>
  <si>
    <t>ЭВЕРОЛИМУС</t>
  </si>
  <si>
    <t>ЛП-№(007009)-(РГ-RU)</t>
  </si>
  <si>
    <t>ЛП-№(008346)-(РГ-RU)</t>
  </si>
  <si>
    <t>ЛП-№(009955)-(РГ-RU)</t>
  </si>
  <si>
    <t>МНН Эверолимус, таблетки, 5 мг, 10 шт. - контурная ячейковая упаковка (блистер) (6)  - пачка картонная</t>
  </si>
  <si>
    <t>МНН Эверолимус, таблетки, 5 мг, 10 шт. - контурная ячейковая упаковка (блистер) (9)  - пачка картонная</t>
  </si>
  <si>
    <t>Афинитор</t>
  </si>
  <si>
    <t>ЛСР-002260/10</t>
  </si>
  <si>
    <t>Цена за единицу 
без НДС и оптовой надбавки,
 руб.</t>
  </si>
  <si>
    <t>Коммерческое предложение от 27.08.2025 № СО/20250827</t>
  </si>
  <si>
    <t xml:space="preserve">Средневзвешенная цена за единицу лекарственного препарата </t>
  </si>
  <si>
    <t>№ 2666001041524000716 https://zakupki.gov.ru/epz/contract/contractCard/payment-info-and-target-of-order.html?reestrNumber=2666001041524000716</t>
  </si>
  <si>
    <t>№ 2666001041525000005 https://zakupki.gov.ru/epz/contract/contractCard/payment-info-and-target-of-order.html?reestrNumber=2666001041525000005</t>
  </si>
  <si>
    <t>№ 2860103583825000674 
https://zakupki.gov.ru/epz/contract/contractCard/payment-info-and-target-of-order.html?reestrNumber=2860103583825000674</t>
  </si>
  <si>
    <t>№ 2502406865625001017 
https://zakupki.gov.ru/epz/contract/contractCard/payment-info-and-target-of-order.html?reestrNumber=2502406865625001017</t>
  </si>
  <si>
    <t>№ 2710700631125000738 
https://zakupki.gov.ru/epz/contract/contractCard/payment-info-and-target-of-order.html?reestrNumber=2710700631125000738</t>
  </si>
  <si>
    <t>№ 2143506040925000362 
https://zakupki.gov.ru/epz/contract/contractCard/payment-info-and-target-of-order.html?reestrNumber=2143506040925000362</t>
  </si>
  <si>
    <t>Эверолимус таблетки и/или таблетки диспергируемые и/или таблетки, диспергируемые в полости рта 5 мг*</t>
  </si>
  <si>
    <t>Эверолимус,  5 мг</t>
  </si>
  <si>
    <t>МНН Эверолимус, таблетки диспергируемые, 5 мг, 10 шт. - блистеры (3)  - пачки картонные</t>
  </si>
  <si>
    <t>ЛП-002288</t>
  </si>
  <si>
    <t>ЛП-№(006101)-(РГ-RU)</t>
  </si>
  <si>
    <t>Минимальная цена за единицу лекарственного препарата 5 мг</t>
  </si>
  <si>
    <t>МНН Эверолимус, таблетки, 2.5 мг, 10 шт. - упаковки ячейковые контурные (3)  - пачки картонные</t>
  </si>
  <si>
    <t>МНН Эверолимус, таблетки, 2.5 мг, 10 шт. - контурная ячейковая упаковка (3)  - пачка картонная</t>
  </si>
  <si>
    <t>МНН Эверолимус, таблетки, 2.5 мг, 90 шт. - банки (1)  - пачки картонные</t>
  </si>
  <si>
    <t>МНН Эверолимус, таблетки, 2.5 мг, 60 шт. - банки (1)  - пачки картонные</t>
  </si>
  <si>
    <t>МНН Эверолимус, таблетки, 2.5 мг, 30 шт. - банки (1)  - пачки картонные</t>
  </si>
  <si>
    <t>МНН Эверолимус, таблетки, 2.5 мг, 10 шт. - контурная ячейковая упаковка (6)  - пачка картонная</t>
  </si>
  <si>
    <t>МНН Эверолимус, таблетки, 2.5 мг, 10 шт. - контурная ячейковая упаковка (9)  - пачка картонная</t>
  </si>
  <si>
    <t>МНН Эверолимус, таблетки, 2.5 мг, 30 шт. - банка (1)  - пачка картонная</t>
  </si>
  <si>
    <t>МНН Эверолимус, таблетки, 2.5 мг, 60 шт. - банка (1)  - пачка картонная</t>
  </si>
  <si>
    <t>МНН Эверолимус, таблетки, 2.5 мг, 90 шт. - банка (1)  - пачка картонная</t>
  </si>
  <si>
    <t>МНН Эверолимус, таблетки, 2.5 мг, 10 шт. - контурные ячейковые упаковки (3)  - пачки картонные</t>
  </si>
  <si>
    <t>МНН Эверолимус, таблетки, 2.5 мг, 10 шт. - контурные  ячейковые упаковки (3)  - пачки картонные</t>
  </si>
  <si>
    <t>МНН Эверолимус, таблетки, 2.5 мг, 10 шт. - контурная ячейковая упаковка (блистер) (3)  - пачка картонная</t>
  </si>
  <si>
    <t>МНН Эверолимус, таблетки, 2.5 мг, 10 шт. - блистеры (3)  - пачки картонные</t>
  </si>
  <si>
    <t xml:space="preserve">Вл.Новартис Фарма АГ, Швейцария (CHE-106.052.527); Перв.Уп.Пр.Новартис Фарма Штейн АГ, Швейцария (CHE 108.644.360); Вып.к.Втор.Уп.Общество с ограниченной ответственностью "СКОПИНСКИЙ ФАРМАЦЕВТИЧЕСКИЙ ЗАВОД" (ООО "СКОПИНФАРМ"), Россия (6219007417); </t>
  </si>
  <si>
    <t>Эверолимус,  2,5 мг</t>
  </si>
  <si>
    <t>Минимальная цена за единицу лекарственного препарата 2,5 мг*2</t>
  </si>
  <si>
    <t>Эверолимус (ТН-Николимус), таблетки, 5 мг, 10 шт. - контурные ячейковые упаковки (3)  - пачки картонные</t>
  </si>
  <si>
    <t>Эверолимус (ТН-Пафторн), таблетки, 5 мг, 10 шт. - контурные ячейковые упаковки (3)  - пачки картонные</t>
  </si>
  <si>
    <t>Эверолимус (ТН-Афинитор), таблетки, 5 мг, 10 шт. - контурные ячейковые упаковки (3)  - пачки картонные</t>
  </si>
  <si>
    <t>Эверолимус (ТН-Афинитор), таблетки, 5 мг, 10 шт. - упаковки ячейковые контурные (3)  - пачки картонные</t>
  </si>
  <si>
    <t>Эверолимус (ТН-Олирамус), таблетки, 5 мг, 10 шт. - контурные ячейковые упаковки (3)  - пачки картонные</t>
  </si>
  <si>
    <t>Эверолимус (ТН-Амеверол), таблетки, 5 мг, 10 шт. - контурные ячейковые упаковки (3)  - пачки картонные</t>
  </si>
  <si>
    <t xml:space="preserve">Эверолимус (ТН-ЭВЕЛИРОК®), таблетки, 2.5 мг (контурная ячейковая упаковка) 10 х 3 (пачка картонная), </t>
  </si>
  <si>
    <t>* Предусмотрена возможность поставки лекарственного препарата в кратной дозировке и двойном количестве за исключением эквивалентных дозировок лекарственного препарата, предусматривающих необходимость деления твердой лекарственной формы препарата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</si>
</sst>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_-* #,##0.00&quot;р.&quot;_-;\-* #,##0.00&quot;р.&quot;_-;_-* &quot;-&quot;??&quot;р.&quot;_-;_-@_-"/>
    <numFmt numFmtId="166" formatCode="_-* #,##0\ _₽_-;\-* #,##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b/>
      <sz val="11"/>
      <name val="Liberation Serif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8">
    <xf numFmtId="0" fontId="0" fillId="0" borderId="0" xfId="0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66" fontId="3" fillId="2" borderId="1" xfId="1" applyNumberFormat="1" applyFont="1" applyFill="1" applyBorder="1" applyAlignment="1">
      <alignment horizontal="center" vertical="center" wrapText="1"/>
    </xf>
    <xf numFmtId="10" fontId="3" fillId="2" borderId="1" xfId="3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65" fontId="3" fillId="2" borderId="1" xfId="2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65" fontId="5" fillId="2" borderId="1" xfId="2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/>
    </xf>
    <xf numFmtId="10" fontId="4" fillId="0" borderId="0" xfId="0" applyNumberFormat="1" applyFont="1" applyFill="1" applyAlignment="1">
      <alignment horizontal="center" vertical="center"/>
    </xf>
    <xf numFmtId="10" fontId="4" fillId="0" borderId="0" xfId="0" applyNumberFormat="1" applyFont="1" applyFill="1" applyAlignment="1">
      <alignment vertical="center"/>
    </xf>
    <xf numFmtId="4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vertical="center"/>
    </xf>
    <xf numFmtId="4" fontId="4" fillId="0" borderId="0" xfId="0" applyNumberFormat="1" applyFont="1" applyFill="1" applyAlignment="1">
      <alignment vertical="center"/>
    </xf>
    <xf numFmtId="0" fontId="6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2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left" vertical="center" wrapText="1"/>
    </xf>
    <xf numFmtId="165" fontId="5" fillId="2" borderId="5" xfId="2" applyFont="1" applyFill="1" applyBorder="1" applyAlignment="1">
      <alignment horizontal="center" vertical="center"/>
    </xf>
    <xf numFmtId="165" fontId="5" fillId="2" borderId="1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 wrapText="1"/>
    </xf>
    <xf numFmtId="0" fontId="3" fillId="2" borderId="5" xfId="4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right" vertical="center" wrapText="1"/>
    </xf>
    <xf numFmtId="14" fontId="3" fillId="2" borderId="1" xfId="0" applyNumberFormat="1" applyFont="1" applyFill="1" applyBorder="1" applyAlignment="1">
      <alignment horizontal="right" vertical="center"/>
    </xf>
    <xf numFmtId="165" fontId="5" fillId="2" borderId="1" xfId="2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left" vertical="center" wrapText="1"/>
    </xf>
    <xf numFmtId="0" fontId="5" fillId="2" borderId="4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</cellXfs>
  <cellStyles count="5">
    <cellStyle name="Гиперссылка" xfId="4" builtinId="8"/>
    <cellStyle name="Денежный" xfId="2" builtinId="4"/>
    <cellStyle name="Обычный" xfId="0" builtinId="0"/>
    <cellStyle name="Процентный" xfId="3" builtinId="5"/>
    <cellStyle name="Финансовый" xfId="1" builtinId="3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2"/>
  <sheetViews>
    <sheetView tabSelected="1" view="pageBreakPreview" topLeftCell="A10" zoomScaleNormal="100" zoomScaleSheetLayoutView="100" workbookViewId="0">
      <selection activeCell="A90" sqref="A90:G90"/>
    </sheetView>
  </sheetViews>
  <sheetFormatPr defaultColWidth="9.140625" defaultRowHeight="14.25" x14ac:dyDescent="0.25"/>
  <cols>
    <col min="1" max="1" width="52" style="1" customWidth="1"/>
    <col min="2" max="2" width="55.42578125" style="1" customWidth="1"/>
    <col min="3" max="3" width="15" style="1" customWidth="1"/>
    <col min="4" max="4" width="13.140625" style="1" bestFit="1" customWidth="1"/>
    <col min="5" max="5" width="15.42578125" style="1" customWidth="1"/>
    <col min="6" max="6" width="11.7109375" style="1" customWidth="1"/>
    <col min="7" max="7" width="17.42578125" style="1" customWidth="1"/>
    <col min="8" max="8" width="18.42578125" style="1" customWidth="1"/>
    <col min="9" max="16384" width="9.140625" style="1"/>
  </cols>
  <sheetData>
    <row r="1" spans="1:7" ht="32.25" customHeight="1" x14ac:dyDescent="0.25">
      <c r="A1" s="42" t="s">
        <v>36</v>
      </c>
      <c r="B1" s="42"/>
      <c r="C1" s="42"/>
      <c r="D1" s="42"/>
      <c r="E1" s="42"/>
      <c r="F1" s="42"/>
      <c r="G1" s="42"/>
    </row>
    <row r="2" spans="1:7" x14ac:dyDescent="0.25">
      <c r="A2" s="43" t="s">
        <v>23</v>
      </c>
      <c r="B2" s="43"/>
      <c r="C2" s="43"/>
      <c r="D2" s="43"/>
      <c r="E2" s="43"/>
      <c r="F2" s="43"/>
      <c r="G2" s="43"/>
    </row>
    <row r="3" spans="1:7" x14ac:dyDescent="0.25">
      <c r="A3" s="44" t="s">
        <v>22</v>
      </c>
      <c r="B3" s="44"/>
      <c r="C3" s="44"/>
      <c r="D3" s="44"/>
      <c r="E3" s="44"/>
      <c r="F3" s="45">
        <v>45931</v>
      </c>
      <c r="G3" s="46"/>
    </row>
    <row r="4" spans="1:7" x14ac:dyDescent="0.25">
      <c r="A4" s="44" t="s">
        <v>21</v>
      </c>
      <c r="B4" s="44"/>
      <c r="C4" s="44"/>
      <c r="D4" s="44"/>
      <c r="E4" s="44"/>
      <c r="F4" s="47">
        <f>SUMPRODUCT(D7:D7,G7:G7)</f>
        <v>7077599.9999999991</v>
      </c>
      <c r="G4" s="47"/>
    </row>
    <row r="5" spans="1:7" x14ac:dyDescent="0.25">
      <c r="A5" s="48" t="s">
        <v>20</v>
      </c>
      <c r="B5" s="48"/>
      <c r="C5" s="48"/>
      <c r="D5" s="48"/>
      <c r="E5" s="48"/>
      <c r="F5" s="48"/>
      <c r="G5" s="48"/>
    </row>
    <row r="6" spans="1:7" ht="99.75" x14ac:dyDescent="0.25">
      <c r="A6" s="42" t="s">
        <v>19</v>
      </c>
      <c r="B6" s="42"/>
      <c r="C6" s="11" t="s">
        <v>18</v>
      </c>
      <c r="D6" s="11" t="s">
        <v>17</v>
      </c>
      <c r="E6" s="11" t="s">
        <v>16</v>
      </c>
      <c r="F6" s="11" t="s">
        <v>15</v>
      </c>
      <c r="G6" s="11" t="s">
        <v>14</v>
      </c>
    </row>
    <row r="7" spans="1:7" ht="30.75" customHeight="1" x14ac:dyDescent="0.25">
      <c r="A7" s="49" t="s">
        <v>94</v>
      </c>
      <c r="B7" s="39"/>
      <c r="C7" s="11" t="s">
        <v>37</v>
      </c>
      <c r="D7" s="3">
        <v>6000</v>
      </c>
      <c r="E7" s="6">
        <f>MIN(G65,G83,G89)</f>
        <v>1072.3699999999999</v>
      </c>
      <c r="F7" s="4">
        <v>0</v>
      </c>
      <c r="G7" s="8">
        <f>ROUNDDOWN((E7+E7*F7)*1.1,2)</f>
        <v>1179.5999999999999</v>
      </c>
    </row>
    <row r="8" spans="1:7" x14ac:dyDescent="0.25">
      <c r="A8" s="48" t="s">
        <v>13</v>
      </c>
      <c r="B8" s="48"/>
      <c r="C8" s="48"/>
      <c r="D8" s="48"/>
      <c r="E8" s="48"/>
      <c r="F8" s="48"/>
      <c r="G8" s="48"/>
    </row>
    <row r="9" spans="1:7" ht="15" customHeight="1" x14ac:dyDescent="0.25">
      <c r="A9" s="40" t="s">
        <v>12</v>
      </c>
      <c r="B9" s="40"/>
      <c r="C9" s="40"/>
      <c r="D9" s="40"/>
      <c r="E9" s="40"/>
      <c r="F9" s="40"/>
      <c r="G9" s="40"/>
    </row>
    <row r="10" spans="1:7" ht="75.75" customHeight="1" x14ac:dyDescent="0.25">
      <c r="A10" s="11" t="s">
        <v>29</v>
      </c>
      <c r="B10" s="5" t="s">
        <v>11</v>
      </c>
      <c r="C10" s="5" t="s">
        <v>30</v>
      </c>
      <c r="D10" s="11" t="s">
        <v>10</v>
      </c>
      <c r="E10" s="11" t="s">
        <v>9</v>
      </c>
      <c r="F10" s="11" t="s">
        <v>24</v>
      </c>
      <c r="G10" s="11" t="s">
        <v>8</v>
      </c>
    </row>
    <row r="11" spans="1:7" ht="15" x14ac:dyDescent="0.25">
      <c r="A11" s="55" t="s">
        <v>95</v>
      </c>
      <c r="B11" s="56"/>
      <c r="C11" s="56"/>
      <c r="D11" s="56"/>
      <c r="E11" s="56"/>
      <c r="F11" s="56"/>
      <c r="G11" s="57"/>
    </row>
    <row r="12" spans="1:7" ht="75" x14ac:dyDescent="0.25">
      <c r="A12" s="19" t="s">
        <v>38</v>
      </c>
      <c r="B12" s="20" t="s">
        <v>39</v>
      </c>
      <c r="C12" s="20" t="s">
        <v>40</v>
      </c>
      <c r="D12" s="21" t="s">
        <v>41</v>
      </c>
      <c r="E12" s="22">
        <v>34332.6</v>
      </c>
      <c r="F12" s="23">
        <v>30</v>
      </c>
      <c r="G12" s="6">
        <f>ROUNDDOWN(E12/F12,2)</f>
        <v>1144.42</v>
      </c>
    </row>
    <row r="13" spans="1:7" ht="60" x14ac:dyDescent="0.25">
      <c r="A13" s="19" t="s">
        <v>42</v>
      </c>
      <c r="B13" s="20" t="s">
        <v>43</v>
      </c>
      <c r="C13" s="20" t="s">
        <v>44</v>
      </c>
      <c r="D13" s="21" t="s">
        <v>45</v>
      </c>
      <c r="E13" s="22">
        <v>34332.6</v>
      </c>
      <c r="F13" s="23">
        <v>30</v>
      </c>
      <c r="G13" s="6">
        <f t="shared" ref="G13:G39" si="0">ROUNDDOWN(E13/F13,2)</f>
        <v>1144.42</v>
      </c>
    </row>
    <row r="14" spans="1:7" ht="60" x14ac:dyDescent="0.25">
      <c r="A14" s="19" t="s">
        <v>46</v>
      </c>
      <c r="B14" s="20" t="s">
        <v>43</v>
      </c>
      <c r="C14" s="20" t="s">
        <v>44</v>
      </c>
      <c r="D14" s="21" t="s">
        <v>45</v>
      </c>
      <c r="E14" s="22">
        <v>68665.19</v>
      </c>
      <c r="F14" s="23">
        <v>60</v>
      </c>
      <c r="G14" s="6">
        <f t="shared" si="0"/>
        <v>1144.4100000000001</v>
      </c>
    </row>
    <row r="15" spans="1:7" ht="60" x14ac:dyDescent="0.25">
      <c r="A15" s="19" t="s">
        <v>47</v>
      </c>
      <c r="B15" s="20" t="s">
        <v>43</v>
      </c>
      <c r="C15" s="20" t="s">
        <v>44</v>
      </c>
      <c r="D15" s="21" t="s">
        <v>45</v>
      </c>
      <c r="E15" s="22">
        <v>102997.79</v>
      </c>
      <c r="F15" s="23">
        <v>90</v>
      </c>
      <c r="G15" s="6">
        <f t="shared" si="0"/>
        <v>1144.4100000000001</v>
      </c>
    </row>
    <row r="16" spans="1:7" ht="30" x14ac:dyDescent="0.25">
      <c r="A16" s="19" t="s">
        <v>48</v>
      </c>
      <c r="B16" s="20" t="s">
        <v>49</v>
      </c>
      <c r="C16" s="20" t="s">
        <v>50</v>
      </c>
      <c r="D16" s="21" t="s">
        <v>51</v>
      </c>
      <c r="E16" s="22">
        <v>102997.79</v>
      </c>
      <c r="F16" s="23">
        <v>90</v>
      </c>
      <c r="G16" s="6">
        <f t="shared" si="0"/>
        <v>1144.4100000000001</v>
      </c>
    </row>
    <row r="17" spans="1:7" ht="30" x14ac:dyDescent="0.25">
      <c r="A17" s="19" t="s">
        <v>52</v>
      </c>
      <c r="B17" s="20" t="s">
        <v>49</v>
      </c>
      <c r="C17" s="20" t="s">
        <v>50</v>
      </c>
      <c r="D17" s="21" t="s">
        <v>51</v>
      </c>
      <c r="E17" s="22">
        <v>68665.19</v>
      </c>
      <c r="F17" s="23">
        <v>60</v>
      </c>
      <c r="G17" s="6">
        <f t="shared" si="0"/>
        <v>1144.4100000000001</v>
      </c>
    </row>
    <row r="18" spans="1:7" ht="30" x14ac:dyDescent="0.25">
      <c r="A18" s="19" t="s">
        <v>53</v>
      </c>
      <c r="B18" s="20" t="s">
        <v>49</v>
      </c>
      <c r="C18" s="20" t="s">
        <v>50</v>
      </c>
      <c r="D18" s="21" t="s">
        <v>51</v>
      </c>
      <c r="E18" s="22">
        <v>34332.6</v>
      </c>
      <c r="F18" s="23">
        <v>30</v>
      </c>
      <c r="G18" s="6">
        <f t="shared" si="0"/>
        <v>1144.42</v>
      </c>
    </row>
    <row r="19" spans="1:7" ht="75" x14ac:dyDescent="0.25">
      <c r="A19" s="19" t="s">
        <v>42</v>
      </c>
      <c r="B19" s="20" t="s">
        <v>54</v>
      </c>
      <c r="C19" s="20" t="s">
        <v>55</v>
      </c>
      <c r="D19" s="21" t="s">
        <v>56</v>
      </c>
      <c r="E19" s="22">
        <v>34332.589999999997</v>
      </c>
      <c r="F19" s="23">
        <v>30</v>
      </c>
      <c r="G19" s="6">
        <f t="shared" si="0"/>
        <v>1144.4100000000001</v>
      </c>
    </row>
    <row r="20" spans="1:7" ht="75" x14ac:dyDescent="0.25">
      <c r="A20" s="19" t="s">
        <v>46</v>
      </c>
      <c r="B20" s="20" t="s">
        <v>54</v>
      </c>
      <c r="C20" s="20" t="s">
        <v>55</v>
      </c>
      <c r="D20" s="21" t="s">
        <v>56</v>
      </c>
      <c r="E20" s="22">
        <v>68665.19</v>
      </c>
      <c r="F20" s="23">
        <v>60</v>
      </c>
      <c r="G20" s="6">
        <f t="shared" si="0"/>
        <v>1144.4100000000001</v>
      </c>
    </row>
    <row r="21" spans="1:7" ht="75" x14ac:dyDescent="0.25">
      <c r="A21" s="19" t="s">
        <v>47</v>
      </c>
      <c r="B21" s="20" t="s">
        <v>54</v>
      </c>
      <c r="C21" s="20" t="s">
        <v>55</v>
      </c>
      <c r="D21" s="21" t="s">
        <v>56</v>
      </c>
      <c r="E21" s="22">
        <v>102997.78</v>
      </c>
      <c r="F21" s="23">
        <v>90</v>
      </c>
      <c r="G21" s="6">
        <f t="shared" si="0"/>
        <v>1144.4100000000001</v>
      </c>
    </row>
    <row r="22" spans="1:7" ht="75" x14ac:dyDescent="0.25">
      <c r="A22" s="19" t="s">
        <v>57</v>
      </c>
      <c r="B22" s="20" t="s">
        <v>54</v>
      </c>
      <c r="C22" s="20" t="s">
        <v>55</v>
      </c>
      <c r="D22" s="21" t="s">
        <v>56</v>
      </c>
      <c r="E22" s="22">
        <v>34332.589999999997</v>
      </c>
      <c r="F22" s="23">
        <v>30</v>
      </c>
      <c r="G22" s="6">
        <f t="shared" si="0"/>
        <v>1144.4100000000001</v>
      </c>
    </row>
    <row r="23" spans="1:7" ht="75" x14ac:dyDescent="0.25">
      <c r="A23" s="19" t="s">
        <v>58</v>
      </c>
      <c r="B23" s="20" t="s">
        <v>54</v>
      </c>
      <c r="C23" s="20" t="s">
        <v>55</v>
      </c>
      <c r="D23" s="21" t="s">
        <v>56</v>
      </c>
      <c r="E23" s="22">
        <v>68665.19</v>
      </c>
      <c r="F23" s="23">
        <v>60</v>
      </c>
      <c r="G23" s="6">
        <f t="shared" si="0"/>
        <v>1144.4100000000001</v>
      </c>
    </row>
    <row r="24" spans="1:7" ht="75" x14ac:dyDescent="0.25">
      <c r="A24" s="19" t="s">
        <v>59</v>
      </c>
      <c r="B24" s="20" t="s">
        <v>54</v>
      </c>
      <c r="C24" s="20" t="s">
        <v>55</v>
      </c>
      <c r="D24" s="21" t="s">
        <v>56</v>
      </c>
      <c r="E24" s="22">
        <v>102997.78</v>
      </c>
      <c r="F24" s="23">
        <v>90</v>
      </c>
      <c r="G24" s="6">
        <f t="shared" si="0"/>
        <v>1144.4100000000001</v>
      </c>
    </row>
    <row r="25" spans="1:7" ht="45" x14ac:dyDescent="0.25">
      <c r="A25" s="19" t="s">
        <v>60</v>
      </c>
      <c r="B25" s="20" t="s">
        <v>61</v>
      </c>
      <c r="C25" s="20" t="s">
        <v>62</v>
      </c>
      <c r="D25" s="21" t="s">
        <v>63</v>
      </c>
      <c r="E25" s="22">
        <v>35276.33</v>
      </c>
      <c r="F25" s="23">
        <v>30</v>
      </c>
      <c r="G25" s="6">
        <f t="shared" si="0"/>
        <v>1175.8699999999999</v>
      </c>
    </row>
    <row r="26" spans="1:7" ht="45" x14ac:dyDescent="0.25">
      <c r="A26" s="19" t="s">
        <v>64</v>
      </c>
      <c r="B26" s="20" t="s">
        <v>35</v>
      </c>
      <c r="C26" s="20" t="s">
        <v>65</v>
      </c>
      <c r="D26" s="21" t="s">
        <v>66</v>
      </c>
      <c r="E26" s="22">
        <v>34451</v>
      </c>
      <c r="F26" s="23">
        <v>30</v>
      </c>
      <c r="G26" s="6">
        <f t="shared" si="0"/>
        <v>1148.3599999999999</v>
      </c>
    </row>
    <row r="27" spans="1:7" ht="45" x14ac:dyDescent="0.25">
      <c r="A27" s="19" t="s">
        <v>67</v>
      </c>
      <c r="B27" s="20" t="s">
        <v>68</v>
      </c>
      <c r="C27" s="20" t="s">
        <v>69</v>
      </c>
      <c r="D27" s="21" t="s">
        <v>70</v>
      </c>
      <c r="E27" s="22">
        <v>66176.94</v>
      </c>
      <c r="F27" s="23">
        <v>30</v>
      </c>
      <c r="G27" s="6">
        <f t="shared" si="0"/>
        <v>2205.89</v>
      </c>
    </row>
    <row r="28" spans="1:7" ht="60" x14ac:dyDescent="0.25">
      <c r="A28" s="19" t="s">
        <v>67</v>
      </c>
      <c r="B28" s="20" t="s">
        <v>71</v>
      </c>
      <c r="C28" s="20" t="s">
        <v>69</v>
      </c>
      <c r="D28" s="21" t="s">
        <v>70</v>
      </c>
      <c r="E28" s="22">
        <v>66176.94</v>
      </c>
      <c r="F28" s="23">
        <v>30</v>
      </c>
      <c r="G28" s="6">
        <f t="shared" si="0"/>
        <v>2205.89</v>
      </c>
    </row>
    <row r="29" spans="1:7" ht="45" x14ac:dyDescent="0.25">
      <c r="A29" s="19" t="s">
        <v>67</v>
      </c>
      <c r="B29" s="20" t="s">
        <v>72</v>
      </c>
      <c r="C29" s="20" t="s">
        <v>69</v>
      </c>
      <c r="D29" s="21" t="s">
        <v>70</v>
      </c>
      <c r="E29" s="22">
        <v>66176.94</v>
      </c>
      <c r="F29" s="23">
        <v>30</v>
      </c>
      <c r="G29" s="6">
        <f t="shared" si="0"/>
        <v>2205.89</v>
      </c>
    </row>
    <row r="30" spans="1:7" ht="90" x14ac:dyDescent="0.25">
      <c r="A30" s="19" t="s">
        <v>38</v>
      </c>
      <c r="B30" s="20" t="s">
        <v>73</v>
      </c>
      <c r="C30" s="20" t="s">
        <v>74</v>
      </c>
      <c r="D30" s="21" t="s">
        <v>75</v>
      </c>
      <c r="E30" s="22">
        <v>36331.14</v>
      </c>
      <c r="F30" s="23">
        <v>30</v>
      </c>
      <c r="G30" s="6">
        <f t="shared" si="0"/>
        <v>1211.03</v>
      </c>
    </row>
    <row r="31" spans="1:7" ht="60" x14ac:dyDescent="0.25">
      <c r="A31" s="19" t="s">
        <v>42</v>
      </c>
      <c r="B31" s="20" t="s">
        <v>76</v>
      </c>
      <c r="C31" s="20" t="s">
        <v>77</v>
      </c>
      <c r="D31" s="21" t="s">
        <v>78</v>
      </c>
      <c r="E31" s="22">
        <v>36331.14</v>
      </c>
      <c r="F31" s="23">
        <v>30</v>
      </c>
      <c r="G31" s="6">
        <f t="shared" si="0"/>
        <v>1211.03</v>
      </c>
    </row>
    <row r="32" spans="1:7" ht="75" x14ac:dyDescent="0.25">
      <c r="A32" s="19" t="s">
        <v>38</v>
      </c>
      <c r="B32" s="20" t="s">
        <v>34</v>
      </c>
      <c r="C32" s="20" t="s">
        <v>40</v>
      </c>
      <c r="D32" s="21" t="s">
        <v>79</v>
      </c>
      <c r="E32" s="22">
        <v>34332.6</v>
      </c>
      <c r="F32" s="23">
        <v>30</v>
      </c>
      <c r="G32" s="6">
        <f t="shared" si="0"/>
        <v>1144.42</v>
      </c>
    </row>
    <row r="33" spans="1:7" ht="60" x14ac:dyDescent="0.25">
      <c r="A33" s="19" t="s">
        <v>64</v>
      </c>
      <c r="B33" s="20" t="s">
        <v>43</v>
      </c>
      <c r="C33" s="20" t="s">
        <v>44</v>
      </c>
      <c r="D33" s="21" t="s">
        <v>80</v>
      </c>
      <c r="E33" s="22">
        <v>34332.6</v>
      </c>
      <c r="F33" s="23">
        <v>30</v>
      </c>
      <c r="G33" s="6">
        <f t="shared" si="0"/>
        <v>1144.42</v>
      </c>
    </row>
    <row r="34" spans="1:7" ht="60" x14ac:dyDescent="0.25">
      <c r="A34" s="19" t="s">
        <v>81</v>
      </c>
      <c r="B34" s="20" t="s">
        <v>43</v>
      </c>
      <c r="C34" s="20" t="s">
        <v>44</v>
      </c>
      <c r="D34" s="21" t="s">
        <v>80</v>
      </c>
      <c r="E34" s="22">
        <v>68665.19</v>
      </c>
      <c r="F34" s="23">
        <v>60</v>
      </c>
      <c r="G34" s="6">
        <f t="shared" si="0"/>
        <v>1144.4100000000001</v>
      </c>
    </row>
    <row r="35" spans="1:7" ht="60" x14ac:dyDescent="0.25">
      <c r="A35" s="19" t="s">
        <v>82</v>
      </c>
      <c r="B35" s="20" t="s">
        <v>43</v>
      </c>
      <c r="C35" s="20" t="s">
        <v>44</v>
      </c>
      <c r="D35" s="21" t="s">
        <v>80</v>
      </c>
      <c r="E35" s="22">
        <v>102997.79</v>
      </c>
      <c r="F35" s="23">
        <v>90</v>
      </c>
      <c r="G35" s="6">
        <f t="shared" si="0"/>
        <v>1144.4100000000001</v>
      </c>
    </row>
    <row r="36" spans="1:7" ht="45" x14ac:dyDescent="0.25">
      <c r="A36" s="19" t="s">
        <v>38</v>
      </c>
      <c r="B36" s="20" t="s">
        <v>68</v>
      </c>
      <c r="C36" s="20" t="s">
        <v>83</v>
      </c>
      <c r="D36" s="21" t="s">
        <v>84</v>
      </c>
      <c r="E36" s="22">
        <v>66176.94</v>
      </c>
      <c r="F36" s="23">
        <v>30</v>
      </c>
      <c r="G36" s="6">
        <f t="shared" si="0"/>
        <v>2205.89</v>
      </c>
    </row>
    <row r="37" spans="1:7" ht="45" x14ac:dyDescent="0.25">
      <c r="A37" s="19" t="s">
        <v>96</v>
      </c>
      <c r="B37" s="20" t="s">
        <v>68</v>
      </c>
      <c r="C37" s="20" t="s">
        <v>69</v>
      </c>
      <c r="D37" s="21" t="s">
        <v>97</v>
      </c>
      <c r="E37" s="22">
        <v>67062.94</v>
      </c>
      <c r="F37" s="23">
        <v>30</v>
      </c>
      <c r="G37" s="6">
        <f t="shared" si="0"/>
        <v>2235.4299999999998</v>
      </c>
    </row>
    <row r="38" spans="1:7" ht="45" x14ac:dyDescent="0.25">
      <c r="A38" s="19" t="s">
        <v>96</v>
      </c>
      <c r="B38" s="20" t="s">
        <v>68</v>
      </c>
      <c r="C38" s="20" t="s">
        <v>69</v>
      </c>
      <c r="D38" s="21" t="s">
        <v>98</v>
      </c>
      <c r="E38" s="22">
        <v>67062.94</v>
      </c>
      <c r="F38" s="23">
        <v>30</v>
      </c>
      <c r="G38" s="6">
        <f t="shared" si="0"/>
        <v>2235.4299999999998</v>
      </c>
    </row>
    <row r="39" spans="1:7" ht="45" x14ac:dyDescent="0.25">
      <c r="A39" s="19" t="s">
        <v>96</v>
      </c>
      <c r="B39" s="20" t="s">
        <v>72</v>
      </c>
      <c r="C39" s="20" t="s">
        <v>69</v>
      </c>
      <c r="D39" s="21" t="s">
        <v>98</v>
      </c>
      <c r="E39" s="22">
        <v>67062.94</v>
      </c>
      <c r="F39" s="23">
        <v>30</v>
      </c>
      <c r="G39" s="6">
        <f t="shared" si="0"/>
        <v>2235.4299999999998</v>
      </c>
    </row>
    <row r="40" spans="1:7" ht="60" x14ac:dyDescent="0.25">
      <c r="A40" s="19" t="s">
        <v>96</v>
      </c>
      <c r="B40" s="20" t="s">
        <v>71</v>
      </c>
      <c r="C40" s="20" t="s">
        <v>69</v>
      </c>
      <c r="D40" s="21" t="s">
        <v>98</v>
      </c>
      <c r="E40" s="22">
        <v>67062.94</v>
      </c>
      <c r="F40" s="23">
        <v>30</v>
      </c>
      <c r="G40" s="6">
        <f>ROUNDDOWN(E40/F40,2)</f>
        <v>2235.4299999999998</v>
      </c>
    </row>
    <row r="41" spans="1:7" x14ac:dyDescent="0.25">
      <c r="A41" s="40" t="s">
        <v>99</v>
      </c>
      <c r="B41" s="40"/>
      <c r="C41" s="40"/>
      <c r="D41" s="40"/>
      <c r="E41" s="40"/>
      <c r="F41" s="40"/>
      <c r="G41" s="6">
        <f>MIN(G12:G40)</f>
        <v>1144.4100000000001</v>
      </c>
    </row>
    <row r="42" spans="1:7" ht="15" x14ac:dyDescent="0.25">
      <c r="A42" s="55" t="s">
        <v>115</v>
      </c>
      <c r="B42" s="56"/>
      <c r="C42" s="56"/>
      <c r="D42" s="56"/>
      <c r="E42" s="56"/>
      <c r="F42" s="56"/>
      <c r="G42" s="57"/>
    </row>
    <row r="43" spans="1:7" ht="75" x14ac:dyDescent="0.25">
      <c r="A43" s="19" t="s">
        <v>100</v>
      </c>
      <c r="B43" s="20" t="s">
        <v>39</v>
      </c>
      <c r="C43" s="20" t="s">
        <v>40</v>
      </c>
      <c r="D43" s="21" t="s">
        <v>41</v>
      </c>
      <c r="E43" s="22">
        <v>20041.46</v>
      </c>
      <c r="F43" s="23">
        <v>15</v>
      </c>
      <c r="G43" s="6">
        <f>ROUNDDOWN(E43/F43,2)</f>
        <v>1336.09</v>
      </c>
    </row>
    <row r="44" spans="1:7" ht="60" x14ac:dyDescent="0.25">
      <c r="A44" s="19" t="s">
        <v>101</v>
      </c>
      <c r="B44" s="20" t="s">
        <v>43</v>
      </c>
      <c r="C44" s="20" t="s">
        <v>44</v>
      </c>
      <c r="D44" s="21" t="s">
        <v>45</v>
      </c>
      <c r="E44" s="22">
        <v>20041.46</v>
      </c>
      <c r="F44" s="23">
        <v>15</v>
      </c>
      <c r="G44" s="6">
        <f t="shared" ref="G44:G63" si="1">ROUNDDOWN(E44/F44,2)</f>
        <v>1336.09</v>
      </c>
    </row>
    <row r="45" spans="1:7" ht="30" x14ac:dyDescent="0.25">
      <c r="A45" s="19" t="s">
        <v>102</v>
      </c>
      <c r="B45" s="20" t="s">
        <v>49</v>
      </c>
      <c r="C45" s="20" t="s">
        <v>50</v>
      </c>
      <c r="D45" s="21" t="s">
        <v>51</v>
      </c>
      <c r="E45" s="22">
        <v>60124.37</v>
      </c>
      <c r="F45" s="23">
        <v>45</v>
      </c>
      <c r="G45" s="6">
        <f t="shared" si="1"/>
        <v>1336.09</v>
      </c>
    </row>
    <row r="46" spans="1:7" ht="30" x14ac:dyDescent="0.25">
      <c r="A46" s="19" t="s">
        <v>103</v>
      </c>
      <c r="B46" s="20" t="s">
        <v>49</v>
      </c>
      <c r="C46" s="20" t="s">
        <v>50</v>
      </c>
      <c r="D46" s="21" t="s">
        <v>51</v>
      </c>
      <c r="E46" s="22">
        <v>40082.910000000003</v>
      </c>
      <c r="F46" s="23">
        <v>30</v>
      </c>
      <c r="G46" s="6">
        <f t="shared" si="1"/>
        <v>1336.09</v>
      </c>
    </row>
    <row r="47" spans="1:7" ht="30" x14ac:dyDescent="0.25">
      <c r="A47" s="19" t="s">
        <v>104</v>
      </c>
      <c r="B47" s="20" t="s">
        <v>49</v>
      </c>
      <c r="C47" s="20" t="s">
        <v>50</v>
      </c>
      <c r="D47" s="21" t="s">
        <v>51</v>
      </c>
      <c r="E47" s="22">
        <v>20041.46</v>
      </c>
      <c r="F47" s="23">
        <v>15</v>
      </c>
      <c r="G47" s="6">
        <f t="shared" si="1"/>
        <v>1336.09</v>
      </c>
    </row>
    <row r="48" spans="1:7" ht="75" x14ac:dyDescent="0.25">
      <c r="A48" s="19" t="s">
        <v>101</v>
      </c>
      <c r="B48" s="20" t="s">
        <v>54</v>
      </c>
      <c r="C48" s="20" t="s">
        <v>55</v>
      </c>
      <c r="D48" s="21" t="s">
        <v>56</v>
      </c>
      <c r="E48" s="22">
        <v>20041.45</v>
      </c>
      <c r="F48" s="23">
        <v>15</v>
      </c>
      <c r="G48" s="6">
        <f t="shared" si="1"/>
        <v>1336.09</v>
      </c>
    </row>
    <row r="49" spans="1:7" ht="75" x14ac:dyDescent="0.25">
      <c r="A49" s="19" t="s">
        <v>105</v>
      </c>
      <c r="B49" s="20" t="s">
        <v>54</v>
      </c>
      <c r="C49" s="20" t="s">
        <v>55</v>
      </c>
      <c r="D49" s="21" t="s">
        <v>56</v>
      </c>
      <c r="E49" s="22">
        <v>40082.910000000003</v>
      </c>
      <c r="F49" s="23">
        <v>30</v>
      </c>
      <c r="G49" s="6">
        <f t="shared" si="1"/>
        <v>1336.09</v>
      </c>
    </row>
    <row r="50" spans="1:7" ht="75" x14ac:dyDescent="0.25">
      <c r="A50" s="19" t="s">
        <v>106</v>
      </c>
      <c r="B50" s="20" t="s">
        <v>54</v>
      </c>
      <c r="C50" s="20" t="s">
        <v>55</v>
      </c>
      <c r="D50" s="21" t="s">
        <v>56</v>
      </c>
      <c r="E50" s="22">
        <v>60124.36</v>
      </c>
      <c r="F50" s="23">
        <v>45</v>
      </c>
      <c r="G50" s="6">
        <f t="shared" si="1"/>
        <v>1336.09</v>
      </c>
    </row>
    <row r="51" spans="1:7" ht="75" x14ac:dyDescent="0.25">
      <c r="A51" s="19" t="s">
        <v>107</v>
      </c>
      <c r="B51" s="20" t="s">
        <v>54</v>
      </c>
      <c r="C51" s="20" t="s">
        <v>55</v>
      </c>
      <c r="D51" s="21" t="s">
        <v>56</v>
      </c>
      <c r="E51" s="22">
        <v>20041.45</v>
      </c>
      <c r="F51" s="23">
        <v>15</v>
      </c>
      <c r="G51" s="6">
        <f t="shared" si="1"/>
        <v>1336.09</v>
      </c>
    </row>
    <row r="52" spans="1:7" ht="75" x14ac:dyDescent="0.25">
      <c r="A52" s="19" t="s">
        <v>108</v>
      </c>
      <c r="B52" s="20" t="s">
        <v>54</v>
      </c>
      <c r="C52" s="20" t="s">
        <v>55</v>
      </c>
      <c r="D52" s="21" t="s">
        <v>56</v>
      </c>
      <c r="E52" s="22">
        <v>40082.910000000003</v>
      </c>
      <c r="F52" s="23">
        <v>30</v>
      </c>
      <c r="G52" s="6">
        <f t="shared" si="1"/>
        <v>1336.09</v>
      </c>
    </row>
    <row r="53" spans="1:7" ht="75" x14ac:dyDescent="0.25">
      <c r="A53" s="19" t="s">
        <v>109</v>
      </c>
      <c r="B53" s="20" t="s">
        <v>54</v>
      </c>
      <c r="C53" s="20" t="s">
        <v>55</v>
      </c>
      <c r="D53" s="21" t="s">
        <v>56</v>
      </c>
      <c r="E53" s="22">
        <v>60124.36</v>
      </c>
      <c r="F53" s="23">
        <v>45</v>
      </c>
      <c r="G53" s="6">
        <f t="shared" si="1"/>
        <v>1336.09</v>
      </c>
    </row>
    <row r="54" spans="1:7" ht="45" x14ac:dyDescent="0.25">
      <c r="A54" s="19" t="s">
        <v>110</v>
      </c>
      <c r="B54" s="20" t="s">
        <v>61</v>
      </c>
      <c r="C54" s="20" t="s">
        <v>62</v>
      </c>
      <c r="D54" s="21" t="s">
        <v>63</v>
      </c>
      <c r="E54" s="22">
        <v>20592.599999999999</v>
      </c>
      <c r="F54" s="23">
        <v>15</v>
      </c>
      <c r="G54" s="6">
        <f t="shared" si="1"/>
        <v>1372.84</v>
      </c>
    </row>
    <row r="55" spans="1:7" ht="45" x14ac:dyDescent="0.25">
      <c r="A55" s="19" t="s">
        <v>111</v>
      </c>
      <c r="B55" s="20" t="s">
        <v>61</v>
      </c>
      <c r="C55" s="20" t="s">
        <v>62</v>
      </c>
      <c r="D55" s="21" t="s">
        <v>63</v>
      </c>
      <c r="E55" s="22">
        <v>21117.71</v>
      </c>
      <c r="F55" s="23">
        <v>15</v>
      </c>
      <c r="G55" s="6">
        <f t="shared" si="1"/>
        <v>1407.84</v>
      </c>
    </row>
    <row r="56" spans="1:7" ht="45" x14ac:dyDescent="0.25">
      <c r="A56" s="19" t="s">
        <v>110</v>
      </c>
      <c r="B56" s="20" t="s">
        <v>61</v>
      </c>
      <c r="C56" s="20" t="s">
        <v>62</v>
      </c>
      <c r="D56" s="21" t="s">
        <v>63</v>
      </c>
      <c r="E56" s="22">
        <v>21592.85</v>
      </c>
      <c r="F56" s="23">
        <v>15</v>
      </c>
      <c r="G56" s="6">
        <f t="shared" si="1"/>
        <v>1439.52</v>
      </c>
    </row>
    <row r="57" spans="1:7" ht="45" x14ac:dyDescent="0.25">
      <c r="A57" s="19" t="s">
        <v>112</v>
      </c>
      <c r="B57" s="20" t="s">
        <v>35</v>
      </c>
      <c r="C57" s="20" t="s">
        <v>65</v>
      </c>
      <c r="D57" s="21" t="s">
        <v>66</v>
      </c>
      <c r="E57" s="22">
        <v>20041</v>
      </c>
      <c r="F57" s="23">
        <v>15</v>
      </c>
      <c r="G57" s="6">
        <f t="shared" si="1"/>
        <v>1336.06</v>
      </c>
    </row>
    <row r="58" spans="1:7" ht="45" x14ac:dyDescent="0.25">
      <c r="A58" s="19" t="s">
        <v>113</v>
      </c>
      <c r="B58" s="20" t="s">
        <v>68</v>
      </c>
      <c r="C58" s="20" t="s">
        <v>69</v>
      </c>
      <c r="D58" s="21" t="s">
        <v>70</v>
      </c>
      <c r="E58" s="22">
        <v>33088.089999999997</v>
      </c>
      <c r="F58" s="23">
        <v>15</v>
      </c>
      <c r="G58" s="6">
        <f t="shared" si="1"/>
        <v>2205.87</v>
      </c>
    </row>
    <row r="59" spans="1:7" ht="90" x14ac:dyDescent="0.25">
      <c r="A59" s="19" t="s">
        <v>113</v>
      </c>
      <c r="B59" s="20" t="s">
        <v>114</v>
      </c>
      <c r="C59" s="20" t="s">
        <v>69</v>
      </c>
      <c r="D59" s="21" t="s">
        <v>70</v>
      </c>
      <c r="E59" s="22">
        <v>33088.089999999997</v>
      </c>
      <c r="F59" s="23">
        <v>15</v>
      </c>
      <c r="G59" s="6">
        <f t="shared" si="1"/>
        <v>2205.87</v>
      </c>
    </row>
    <row r="60" spans="1:7" ht="90" x14ac:dyDescent="0.25">
      <c r="A60" s="19" t="s">
        <v>100</v>
      </c>
      <c r="B60" s="20" t="s">
        <v>73</v>
      </c>
      <c r="C60" s="20" t="s">
        <v>74</v>
      </c>
      <c r="D60" s="21" t="s">
        <v>75</v>
      </c>
      <c r="E60" s="22">
        <v>18165.36</v>
      </c>
      <c r="F60" s="23">
        <v>15</v>
      </c>
      <c r="G60" s="6">
        <f t="shared" si="1"/>
        <v>1211.02</v>
      </c>
    </row>
    <row r="61" spans="1:7" ht="60" x14ac:dyDescent="0.25">
      <c r="A61" s="19" t="s">
        <v>101</v>
      </c>
      <c r="B61" s="20" t="s">
        <v>76</v>
      </c>
      <c r="C61" s="20" t="s">
        <v>77</v>
      </c>
      <c r="D61" s="21" t="s">
        <v>78</v>
      </c>
      <c r="E61" s="22">
        <v>18165.36</v>
      </c>
      <c r="F61" s="23">
        <v>15</v>
      </c>
      <c r="G61" s="6">
        <f t="shared" si="1"/>
        <v>1211.02</v>
      </c>
    </row>
    <row r="62" spans="1:7" ht="75" x14ac:dyDescent="0.25">
      <c r="A62" s="19" t="s">
        <v>100</v>
      </c>
      <c r="B62" s="20" t="s">
        <v>34</v>
      </c>
      <c r="C62" s="20" t="s">
        <v>40</v>
      </c>
      <c r="D62" s="21" t="s">
        <v>79</v>
      </c>
      <c r="E62" s="22">
        <v>20041.46</v>
      </c>
      <c r="F62" s="23">
        <v>15</v>
      </c>
      <c r="G62" s="6">
        <f t="shared" si="1"/>
        <v>1336.09</v>
      </c>
    </row>
    <row r="63" spans="1:7" ht="60" x14ac:dyDescent="0.25">
      <c r="A63" s="19" t="s">
        <v>112</v>
      </c>
      <c r="B63" s="20" t="s">
        <v>43</v>
      </c>
      <c r="C63" s="20" t="s">
        <v>44</v>
      </c>
      <c r="D63" s="21" t="s">
        <v>80</v>
      </c>
      <c r="E63" s="22">
        <v>20041.46</v>
      </c>
      <c r="F63" s="23">
        <v>15</v>
      </c>
      <c r="G63" s="6">
        <f t="shared" si="1"/>
        <v>1336.09</v>
      </c>
    </row>
    <row r="64" spans="1:7" x14ac:dyDescent="0.25">
      <c r="A64" s="40" t="s">
        <v>116</v>
      </c>
      <c r="B64" s="40"/>
      <c r="C64" s="40"/>
      <c r="D64" s="40"/>
      <c r="E64" s="40"/>
      <c r="F64" s="40"/>
      <c r="G64" s="8">
        <f>MIN(G43:G63)</f>
        <v>1211.02</v>
      </c>
    </row>
    <row r="65" spans="1:10" x14ac:dyDescent="0.25">
      <c r="A65" s="40" t="s">
        <v>4</v>
      </c>
      <c r="B65" s="40"/>
      <c r="C65" s="40"/>
      <c r="D65" s="40"/>
      <c r="E65" s="40"/>
      <c r="F65" s="40"/>
      <c r="G65" s="8">
        <f>MIN(G12:G36)</f>
        <v>1144.4100000000001</v>
      </c>
    </row>
    <row r="66" spans="1:10" x14ac:dyDescent="0.25">
      <c r="A66" s="40" t="s">
        <v>7</v>
      </c>
      <c r="B66" s="40"/>
      <c r="C66" s="40"/>
      <c r="D66" s="40"/>
      <c r="E66" s="40"/>
      <c r="F66" s="40"/>
      <c r="G66" s="40"/>
    </row>
    <row r="67" spans="1:10" x14ac:dyDescent="0.25">
      <c r="A67" s="40" t="s">
        <v>6</v>
      </c>
      <c r="B67" s="40"/>
      <c r="C67" s="40"/>
      <c r="D67" s="40"/>
      <c r="E67" s="40"/>
      <c r="F67" s="40"/>
      <c r="G67" s="40"/>
    </row>
    <row r="68" spans="1:10" s="2" customFormat="1" ht="92.25" customHeight="1" x14ac:dyDescent="0.25">
      <c r="A68" s="11" t="s">
        <v>1</v>
      </c>
      <c r="B68" s="35" t="s">
        <v>26</v>
      </c>
      <c r="C68" s="35"/>
      <c r="D68" s="35"/>
      <c r="E68" s="11" t="s">
        <v>27</v>
      </c>
      <c r="F68" s="11" t="s">
        <v>24</v>
      </c>
      <c r="G68" s="11" t="s">
        <v>0</v>
      </c>
    </row>
    <row r="69" spans="1:10" s="2" customFormat="1" ht="15" x14ac:dyDescent="0.25">
      <c r="A69" s="55" t="s">
        <v>95</v>
      </c>
      <c r="B69" s="56"/>
      <c r="C69" s="56"/>
      <c r="D69" s="56"/>
      <c r="E69" s="56"/>
      <c r="F69" s="56"/>
      <c r="G69" s="57"/>
    </row>
    <row r="70" spans="1:10" s="2" customFormat="1" ht="42.75" customHeight="1" x14ac:dyDescent="0.25">
      <c r="A70" s="10" t="s">
        <v>117</v>
      </c>
      <c r="B70" s="28" t="s">
        <v>90</v>
      </c>
      <c r="C70" s="29"/>
      <c r="D70" s="30"/>
      <c r="E70" s="6">
        <v>34322.26</v>
      </c>
      <c r="F70" s="7">
        <v>30</v>
      </c>
      <c r="G70" s="6">
        <f>ROUNDDOWN(E70/F70,2)</f>
        <v>1144.07</v>
      </c>
      <c r="I70" s="13"/>
      <c r="J70" s="14"/>
    </row>
    <row r="71" spans="1:10" s="2" customFormat="1" ht="42.75" customHeight="1" x14ac:dyDescent="0.25">
      <c r="A71" s="10" t="s">
        <v>118</v>
      </c>
      <c r="B71" s="28" t="s">
        <v>91</v>
      </c>
      <c r="C71" s="29"/>
      <c r="D71" s="30"/>
      <c r="E71" s="6">
        <v>34322.269999999997</v>
      </c>
      <c r="F71" s="7">
        <v>30</v>
      </c>
      <c r="G71" s="6">
        <f t="shared" ref="G71:G72" si="2">ROUNDDOWN(E71/F71,2)</f>
        <v>1144.07</v>
      </c>
      <c r="I71" s="16"/>
      <c r="J71" s="14"/>
    </row>
    <row r="72" spans="1:10" s="2" customFormat="1" ht="42.75" customHeight="1" x14ac:dyDescent="0.25">
      <c r="A72" s="10" t="s">
        <v>119</v>
      </c>
      <c r="B72" s="28" t="s">
        <v>92</v>
      </c>
      <c r="C72" s="29"/>
      <c r="D72" s="30"/>
      <c r="E72" s="6">
        <v>66176.800000000003</v>
      </c>
      <c r="F72" s="7">
        <v>30</v>
      </c>
      <c r="G72" s="6">
        <f t="shared" si="2"/>
        <v>2205.89</v>
      </c>
      <c r="I72" s="16"/>
      <c r="J72" s="14"/>
    </row>
    <row r="73" spans="1:10" s="2" customFormat="1" ht="42.75" customHeight="1" x14ac:dyDescent="0.25">
      <c r="A73" s="10" t="s">
        <v>118</v>
      </c>
      <c r="B73" s="28" t="s">
        <v>93</v>
      </c>
      <c r="C73" s="29"/>
      <c r="D73" s="30"/>
      <c r="E73" s="6">
        <v>33999.81</v>
      </c>
      <c r="F73" s="7">
        <v>30</v>
      </c>
      <c r="G73" s="6">
        <f>ROUNDDOWN(E73/F73,2)</f>
        <v>1133.32</v>
      </c>
      <c r="I73" s="16"/>
      <c r="J73" s="14"/>
    </row>
    <row r="74" spans="1:10" s="2" customFormat="1" ht="14.25" customHeight="1" x14ac:dyDescent="0.25">
      <c r="A74" s="36" t="s">
        <v>99</v>
      </c>
      <c r="B74" s="37"/>
      <c r="C74" s="37"/>
      <c r="D74" s="37"/>
      <c r="E74" s="37"/>
      <c r="F74" s="41"/>
      <c r="G74" s="8">
        <f>MIN(G70:G73)</f>
        <v>1133.32</v>
      </c>
      <c r="J74" s="14"/>
    </row>
    <row r="75" spans="1:10" s="2" customFormat="1" ht="15" x14ac:dyDescent="0.25">
      <c r="A75" s="55" t="s">
        <v>115</v>
      </c>
      <c r="B75" s="56"/>
      <c r="C75" s="56"/>
      <c r="D75" s="56"/>
      <c r="E75" s="56"/>
      <c r="F75" s="56"/>
      <c r="G75" s="57"/>
      <c r="J75" s="14"/>
    </row>
    <row r="76" spans="1:10" s="2" customFormat="1" ht="50.25" customHeight="1" x14ac:dyDescent="0.25">
      <c r="A76" s="10" t="s">
        <v>123</v>
      </c>
      <c r="B76" s="28" t="s">
        <v>90</v>
      </c>
      <c r="C76" s="29"/>
      <c r="D76" s="30"/>
      <c r="E76" s="6">
        <v>18166.060000000001</v>
      </c>
      <c r="F76" s="7">
        <v>15</v>
      </c>
      <c r="G76" s="6">
        <f>ROUNDDOWN(E76/F76,2)</f>
        <v>1211.07</v>
      </c>
      <c r="I76" s="16"/>
      <c r="J76" s="14"/>
    </row>
    <row r="77" spans="1:10" s="2" customFormat="1" x14ac:dyDescent="0.25">
      <c r="A77" s="36" t="s">
        <v>99</v>
      </c>
      <c r="B77" s="37"/>
      <c r="C77" s="37"/>
      <c r="D77" s="37"/>
      <c r="E77" s="37"/>
      <c r="F77" s="41"/>
      <c r="G77" s="8">
        <f>MIN(G76)</f>
        <v>1211.07</v>
      </c>
      <c r="J77" s="14"/>
    </row>
    <row r="78" spans="1:10" s="2" customFormat="1" x14ac:dyDescent="0.25">
      <c r="A78" s="40" t="s">
        <v>4</v>
      </c>
      <c r="B78" s="40"/>
      <c r="C78" s="40"/>
      <c r="D78" s="40"/>
      <c r="E78" s="40"/>
      <c r="F78" s="40"/>
      <c r="G78" s="8">
        <f>MIN(G74,G77)</f>
        <v>1133.32</v>
      </c>
      <c r="J78" s="14"/>
    </row>
    <row r="79" spans="1:10" x14ac:dyDescent="0.25">
      <c r="A79" s="40" t="s">
        <v>5</v>
      </c>
      <c r="B79" s="40"/>
      <c r="C79" s="40"/>
      <c r="D79" s="40"/>
      <c r="E79" s="40"/>
      <c r="F79" s="40"/>
      <c r="G79" s="40"/>
      <c r="H79" s="2"/>
      <c r="J79" s="15"/>
    </row>
    <row r="80" spans="1:10" ht="91.5" customHeight="1" x14ac:dyDescent="0.25">
      <c r="A80" s="11" t="s">
        <v>1</v>
      </c>
      <c r="B80" s="50" t="s">
        <v>31</v>
      </c>
      <c r="C80" s="51"/>
      <c r="D80" s="52"/>
      <c r="E80" s="12" t="s">
        <v>32</v>
      </c>
      <c r="F80" s="12" t="s">
        <v>24</v>
      </c>
      <c r="G80" s="11" t="s">
        <v>85</v>
      </c>
      <c r="H80" s="2"/>
      <c r="J80" s="15"/>
    </row>
    <row r="81" spans="1:10" ht="28.5" x14ac:dyDescent="0.25">
      <c r="A81" s="24" t="s">
        <v>120</v>
      </c>
      <c r="B81" s="50" t="s">
        <v>86</v>
      </c>
      <c r="C81" s="51"/>
      <c r="D81" s="52"/>
      <c r="E81" s="6">
        <v>66176.94</v>
      </c>
      <c r="F81" s="12">
        <v>30</v>
      </c>
      <c r="G81" s="6">
        <f>ROUNDDOWN(E81/F81,2)</f>
        <v>2205.89</v>
      </c>
      <c r="H81" s="2"/>
      <c r="J81" s="15"/>
    </row>
    <row r="82" spans="1:10" x14ac:dyDescent="0.25">
      <c r="A82" s="53" t="s">
        <v>4</v>
      </c>
      <c r="B82" s="54"/>
      <c r="C82" s="54"/>
      <c r="D82" s="54"/>
      <c r="E82" s="54"/>
      <c r="F82" s="54"/>
      <c r="G82" s="25">
        <f>MIN(G81:G81)</f>
        <v>2205.89</v>
      </c>
      <c r="H82" s="2"/>
      <c r="J82" s="15"/>
    </row>
    <row r="83" spans="1:10" x14ac:dyDescent="0.25">
      <c r="A83" s="40" t="s">
        <v>3</v>
      </c>
      <c r="B83" s="40"/>
      <c r="C83" s="40"/>
      <c r="D83" s="40"/>
      <c r="E83" s="40"/>
      <c r="F83" s="40"/>
      <c r="G83" s="9">
        <f>MIN(G74,G82)</f>
        <v>1133.32</v>
      </c>
      <c r="H83" s="2"/>
      <c r="J83" s="15"/>
    </row>
    <row r="84" spans="1:10" x14ac:dyDescent="0.25">
      <c r="A84" s="40" t="s">
        <v>2</v>
      </c>
      <c r="B84" s="40"/>
      <c r="C84" s="40"/>
      <c r="D84" s="40"/>
      <c r="E84" s="40"/>
      <c r="F84" s="40"/>
      <c r="G84" s="40"/>
      <c r="H84" s="2"/>
      <c r="J84" s="15"/>
    </row>
    <row r="85" spans="1:10" ht="95.25" customHeight="1" x14ac:dyDescent="0.25">
      <c r="A85" s="11" t="s">
        <v>1</v>
      </c>
      <c r="B85" s="35" t="s">
        <v>31</v>
      </c>
      <c r="C85" s="35"/>
      <c r="D85" s="12" t="s">
        <v>32</v>
      </c>
      <c r="E85" s="12" t="s">
        <v>24</v>
      </c>
      <c r="F85" s="12" t="s">
        <v>33</v>
      </c>
      <c r="G85" s="11" t="s">
        <v>0</v>
      </c>
      <c r="H85" s="2"/>
      <c r="J85" s="15"/>
    </row>
    <row r="86" spans="1:10" ht="50.25" customHeight="1" x14ac:dyDescent="0.25">
      <c r="A86" s="10" t="s">
        <v>121</v>
      </c>
      <c r="B86" s="35" t="s">
        <v>88</v>
      </c>
      <c r="C86" s="35"/>
      <c r="D86" s="6">
        <v>32460</v>
      </c>
      <c r="E86" s="12">
        <v>30</v>
      </c>
      <c r="F86" s="12">
        <v>1050</v>
      </c>
      <c r="G86" s="6">
        <f>ROUNDDOWN(D86/E86,2)</f>
        <v>1082</v>
      </c>
      <c r="H86" s="2"/>
      <c r="I86" s="17"/>
      <c r="J86" s="15"/>
    </row>
    <row r="87" spans="1:10" ht="28.5" x14ac:dyDescent="0.25">
      <c r="A87" s="10" t="s">
        <v>117</v>
      </c>
      <c r="B87" s="31" t="s">
        <v>89</v>
      </c>
      <c r="C87" s="32"/>
      <c r="D87" s="6">
        <v>32775.54</v>
      </c>
      <c r="E87" s="11">
        <v>30</v>
      </c>
      <c r="F87" s="11">
        <v>4200</v>
      </c>
      <c r="G87" s="6">
        <f t="shared" ref="G87:G88" si="3">ROUNDDOWN(D87/E87,2)</f>
        <v>1092.51</v>
      </c>
      <c r="H87" s="2"/>
      <c r="I87" s="18"/>
      <c r="J87" s="15"/>
    </row>
    <row r="88" spans="1:10" ht="28.5" x14ac:dyDescent="0.25">
      <c r="A88" s="10" t="s">
        <v>122</v>
      </c>
      <c r="B88" s="33"/>
      <c r="C88" s="34"/>
      <c r="D88" s="6">
        <v>31214.799999999999</v>
      </c>
      <c r="E88" s="11">
        <v>30</v>
      </c>
      <c r="F88" s="11">
        <v>2970</v>
      </c>
      <c r="G88" s="6">
        <f t="shared" si="3"/>
        <v>1040.49</v>
      </c>
      <c r="H88" s="2"/>
      <c r="I88" s="18"/>
      <c r="J88" s="15"/>
    </row>
    <row r="89" spans="1:10" x14ac:dyDescent="0.25">
      <c r="A89" s="36" t="s">
        <v>87</v>
      </c>
      <c r="B89" s="37"/>
      <c r="C89" s="38"/>
      <c r="D89" s="38"/>
      <c r="E89" s="38"/>
      <c r="F89" s="39"/>
      <c r="G89" s="26">
        <f>ROUNDDOWN(SUMPRODUCT(G86:G88,F86:F88)/SUM(F86:F88),2)</f>
        <v>1072.3699999999999</v>
      </c>
    </row>
    <row r="90" spans="1:10" ht="15.75" customHeight="1" x14ac:dyDescent="0.25">
      <c r="A90" s="40" t="s">
        <v>25</v>
      </c>
      <c r="B90" s="27"/>
      <c r="C90" s="27"/>
      <c r="D90" s="27"/>
      <c r="E90" s="27"/>
      <c r="F90" s="27"/>
      <c r="G90" s="27"/>
    </row>
    <row r="91" spans="1:10" ht="48" customHeight="1" x14ac:dyDescent="0.25">
      <c r="A91" s="27" t="s">
        <v>28</v>
      </c>
      <c r="B91" s="27"/>
      <c r="C91" s="27"/>
      <c r="D91" s="27"/>
      <c r="E91" s="27"/>
      <c r="F91" s="27"/>
      <c r="G91" s="27"/>
    </row>
    <row r="92" spans="1:10" ht="34.5" customHeight="1" x14ac:dyDescent="0.25">
      <c r="A92" s="27" t="s">
        <v>124</v>
      </c>
      <c r="B92" s="27"/>
      <c r="C92" s="27"/>
      <c r="D92" s="27"/>
      <c r="E92" s="27"/>
      <c r="F92" s="27"/>
      <c r="G92" s="27"/>
    </row>
  </sheetData>
  <mergeCells count="42">
    <mergeCell ref="A11:G11"/>
    <mergeCell ref="A41:F41"/>
    <mergeCell ref="A42:G42"/>
    <mergeCell ref="A64:F64"/>
    <mergeCell ref="A69:G69"/>
    <mergeCell ref="B72:D72"/>
    <mergeCell ref="B80:D80"/>
    <mergeCell ref="B81:D81"/>
    <mergeCell ref="A82:F82"/>
    <mergeCell ref="A65:F65"/>
    <mergeCell ref="B68:D68"/>
    <mergeCell ref="A66:G66"/>
    <mergeCell ref="A67:G67"/>
    <mergeCell ref="B70:D70"/>
    <mergeCell ref="B71:D71"/>
    <mergeCell ref="A75:G75"/>
    <mergeCell ref="A78:F78"/>
    <mergeCell ref="B76:D76"/>
    <mergeCell ref="A77:F77"/>
    <mergeCell ref="A5:G5"/>
    <mergeCell ref="A6:B6"/>
    <mergeCell ref="A7:B7"/>
    <mergeCell ref="A8:G8"/>
    <mergeCell ref="A9:G9"/>
    <mergeCell ref="A1:G1"/>
    <mergeCell ref="A2:G2"/>
    <mergeCell ref="A3:E3"/>
    <mergeCell ref="F3:G3"/>
    <mergeCell ref="A4:E4"/>
    <mergeCell ref="F4:G4"/>
    <mergeCell ref="A92:G92"/>
    <mergeCell ref="A91:G91"/>
    <mergeCell ref="B73:D73"/>
    <mergeCell ref="B87:C88"/>
    <mergeCell ref="B85:C85"/>
    <mergeCell ref="A89:F89"/>
    <mergeCell ref="A90:G90"/>
    <mergeCell ref="A79:G79"/>
    <mergeCell ref="A74:F74"/>
    <mergeCell ref="A84:G84"/>
    <mergeCell ref="A83:F83"/>
    <mergeCell ref="B86:C86"/>
  </mergeCells>
  <pageMargins left="0.70866141732283472" right="0.70866141732283472" top="0.74803149606299213" bottom="0.74803149606299213" header="0.31496062992125984" footer="0.31496062992125984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2025-09-30T07:31:32Z</cp:lastPrinted>
  <dcterms:created xsi:type="dcterms:W3CDTF">2018-04-09T06:40:37Z</dcterms:created>
  <dcterms:modified xsi:type="dcterms:W3CDTF">2025-10-07T07:08:48Z</dcterms:modified>
</cp:coreProperties>
</file>