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ropova\Desktop\эптаког\"/>
    </mc:Choice>
  </mc:AlternateContent>
  <xr:revisionPtr revIDLastSave="0" documentId="13_ncr:1_{48BE5EFD-148F-4EF1-9EC0-0E3040AC9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Эптаког альф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3" l="1"/>
  <c r="G31" i="3"/>
  <c r="G20" i="3"/>
  <c r="G19" i="3"/>
  <c r="G13" i="3"/>
  <c r="G14" i="3" s="1"/>
  <c r="A19" i="3"/>
  <c r="A20" i="3" s="1"/>
  <c r="A25" i="3" l="1"/>
  <c r="A24" i="3"/>
  <c r="A26" i="3"/>
  <c r="A31" i="3" s="1"/>
  <c r="F6" i="3"/>
  <c r="F26" i="3" l="1"/>
  <c r="F25" i="3"/>
  <c r="F24" i="3"/>
  <c r="G26" i="3" l="1"/>
  <c r="G25" i="3"/>
  <c r="G24" i="3"/>
  <c r="G15" i="3"/>
  <c r="G27" i="3" l="1"/>
  <c r="G28" i="3" s="1"/>
  <c r="E6" i="3" l="1"/>
  <c r="G6" i="3" s="1"/>
  <c r="F3" i="3" s="1"/>
</calcChain>
</file>

<file path=xl/sharedStrings.xml><?xml version="1.0" encoding="utf-8"?>
<sst xmlns="http://schemas.openxmlformats.org/spreadsheetml/2006/main" count="61" uniqueCount="48">
  <si>
    <t xml:space="preserve">Начальная (максимальная) цена контракта (далее - НМЦК) </t>
  </si>
  <si>
    <t>Расчет НМЦК</t>
  </si>
  <si>
    <t>Основные характеристики объекта закупки</t>
  </si>
  <si>
    <t>Единица измерения</t>
  </si>
  <si>
    <t>Количество закупаемых единиц</t>
  </si>
  <si>
    <t>Минимальная цена за единицу 
без НДС и оптовой надбавки, 
руб.</t>
  </si>
  <si>
    <t>Оптовая надбавка</t>
  </si>
  <si>
    <t>Цена за единицу 
с НДС и оптовой надбавкой,
 руб.</t>
  </si>
  <si>
    <t>Расчет цены за единицу закупаемого лекарственного препарата</t>
  </si>
  <si>
    <t>1.Метод тарифный (ч. 8 ст. 22 44-ФЗ)</t>
  </si>
  <si>
    <t>МНН (торговое наименование), форма выпуска, лекарственная форма, дозировка</t>
  </si>
  <si>
    <t>Владелец РУ/производитель/упаковщик/ Выпускающий контроль</t>
  </si>
  <si>
    <t>№ РУ (дата регистрации цены (номер решения)</t>
  </si>
  <si>
    <t xml:space="preserve">Предельная цена за упаковку 
без НДС,
руб. </t>
  </si>
  <si>
    <t>Количество товара в единицах измерения в упаковке</t>
  </si>
  <si>
    <t>Цена за единицу измерения
без НДС, 
руб.</t>
  </si>
  <si>
    <t>Наименование лекарственного препарата</t>
  </si>
  <si>
    <t xml:space="preserve">Минимальная цена за единицу лекарственного препарата </t>
  </si>
  <si>
    <t>2. Метод сопоставимых рыночных цен (ч.2 - 6 ст. 22 44-ФЗ)</t>
  </si>
  <si>
    <t>2.1 Информация, полученная из Реестра контрактов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</si>
  <si>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</si>
  <si>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за упаковку, 
без НДС и оптовой надбавки, 
руб.</t>
  </si>
  <si>
    <t>Цена за единицу 
без НДС и оптовой надбавки, 
руб.</t>
  </si>
  <si>
    <t>Минимальная цена за единицу лекарственного препарата (реестр контрактов)</t>
  </si>
  <si>
    <t>2.2 Информация, полученная по запросу заказчика</t>
  </si>
  <si>
    <t>Источник информации</t>
  </si>
  <si>
    <t>Цена за единицу 
без НДС и оптовой надбавки,
 руб.</t>
  </si>
  <si>
    <t>Минимальная цена за единицу лекарственного препарата</t>
  </si>
  <si>
    <t>Минимальная цена за единицу лекарственного препарата, определенная методом сопоставимых рыночных цен</t>
  </si>
  <si>
    <t>3. Расчет средневзвешенной цены на основании всех заключенных заказчиком государственных контрактов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</si>
  <si>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</si>
  <si>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</si>
  <si>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«Обоснование начальной (максимальной) цены контракта»</t>
  </si>
  <si>
    <t>Поставка медикаментов:  ЭПТАКОГ АЛЬФА</t>
  </si>
  <si>
    <t>мг (мг действующего вещества)</t>
  </si>
  <si>
    <t>Эптаког альфа [активированный]	(Коагил-VII)	лиофилизат для приготовления раствора для внутривенного введения, 4.8 мг, - флаконы (1) / в комплекте с растворителем (флаконы) 10 мл, шприцем -1 шт., канюлями-2 шт., катетером для переферических вен -1 шт., салфетками спиртовыми -2 шт. / - пачки картонные</t>
  </si>
  <si>
    <t>Вл.Акционерное общество "Эс Джи Биотех" (АО "Эс Джи Биотех"), Россия; Вып.к.Перв.Уп.Втор.Уп.Пр.Акционерное Общество "ГЕНЕРИУМ" (АО "ГЕНЕРИУМ"), Россия (3321027747);</t>
  </si>
  <si>
    <t>ЛСР-010225/09	10.12.2020 (547/20-20-ОПР)</t>
  </si>
  <si>
    <t>№ 3230501671423000081</t>
  </si>
  <si>
    <t>№ 1781502543322000190</t>
  </si>
  <si>
    <t>КП № М000-015171 от 19.06.2023</t>
  </si>
  <si>
    <t>КП б/н от 19.06.2023</t>
  </si>
  <si>
    <t>КП б/н от 16.06.2023</t>
  </si>
  <si>
    <t>Средневзвешенная цена за единицу лекарственного препарата, определенная на основании всех заключенных заказчиком государственных контрактов</t>
  </si>
  <si>
    <t>№ 3666005552923000214</t>
  </si>
  <si>
    <t xml:space="preserve">Эптаког альфа, лиофилизат для приготовления раствора для внутривенного введения, 4,8 мг 
</t>
  </si>
  <si>
    <t>№ 3666005552923000263</t>
  </si>
  <si>
    <t>лиофилизат для приготовления раствора для внутривенного введения, 2.4 мг, - флакон (1) / в комплекте с растворителем (флаконы) 5 мл, шприцем -1 шт., канюлями-2 шт., катетером для периферических вен -1 шт., салфетками спиртовыми -2 шт. / - пачки картонные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</si>
</sst>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#,##0.00_ ;\-#,##0.00\ 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.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334059"/>
      <name val="Roboto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Roboto"/>
      <charset val="204"/>
    </font>
    <font>
      <sz val="8"/>
      <name val="Calibri"/>
      <family val="2"/>
      <charset val="204"/>
      <scheme val="minor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/>
    </xf>
    <xf numFmtId="44" fontId="5" fillId="2" borderId="3" xfId="3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vertical="center" wrapText="1"/>
    </xf>
    <xf numFmtId="44" fontId="2" fillId="2" borderId="1" xfId="3" applyFont="1" applyFill="1" applyBorder="1" applyAlignment="1">
      <alignment horizontal="center" vertical="center"/>
    </xf>
    <xf numFmtId="10" fontId="4" fillId="2" borderId="1" xfId="4" applyNumberFormat="1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8" fillId="2" borderId="1" xfId="3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44" fontId="15" fillId="2" borderId="1" xfId="3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2" borderId="1" xfId="5" applyFill="1" applyBorder="1" applyAlignment="1">
      <alignment horizontal="center" vertical="center" wrapText="1"/>
    </xf>
    <xf numFmtId="0" fontId="6" fillId="2" borderId="4" xfId="5" applyFill="1" applyBorder="1" applyAlignment="1">
      <alignment horizontal="center" vertical="center" wrapText="1"/>
    </xf>
    <xf numFmtId="0" fontId="6" fillId="2" borderId="5" xfId="5" applyFill="1" applyBorder="1" applyAlignment="1">
      <alignment horizontal="center" vertical="center" wrapText="1"/>
    </xf>
    <xf numFmtId="0" fontId="6" fillId="2" borderId="3" xfId="5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4" fontId="5" fillId="2" borderId="4" xfId="3" applyFont="1" applyFill="1" applyBorder="1" applyAlignment="1">
      <alignment horizontal="right" vertical="center"/>
    </xf>
    <xf numFmtId="44" fontId="5" fillId="2" borderId="3" xfId="3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</cellXfs>
  <cellStyles count="6">
    <cellStyle name="Гиперссылка" xfId="5" builtinId="8"/>
    <cellStyle name="Денежный" xfId="3" builtinId="4"/>
    <cellStyle name="Обычный" xfId="0" builtinId="0"/>
    <cellStyle name="Обычный 2" xfId="1" xr:uid="{00000000-0005-0000-0000-000003000000}"/>
    <cellStyle name="Процентный" xfId="4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kupki.gov.ru/epz/contract/contractCard/common-info.html?reestrNumber=3666005552923000214" TargetMode="External"/><Relationship Id="rId2" Type="http://schemas.openxmlformats.org/officeDocument/2006/relationships/hyperlink" Target="https://zakupki.gov.ru/epz/contract/contractCard/payment-info-and-target-of-order.html?reestrNumber=1781502543322000190&amp;contractInfoId=73645220" TargetMode="External"/><Relationship Id="rId1" Type="http://schemas.openxmlformats.org/officeDocument/2006/relationships/hyperlink" Target="https://zakupki.gov.ru/epz/contract/contractCard/payment-info-and-target-of-order.html?reestrNumber=3230501671423000081&amp;contractInfoId=8132352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zakupki.gov.ru/epz/contract/contractCard/payment-info-and-target-of-order.html?reestrNumber=3666005552923000263&amp;contractInfoId=85834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28" workbookViewId="0">
      <selection activeCell="I32" sqref="I32"/>
    </sheetView>
  </sheetViews>
  <sheetFormatPr defaultRowHeight="15"/>
  <cols>
    <col min="1" max="1" width="31.85546875" style="19" customWidth="1"/>
    <col min="2" max="2" width="22.5703125" style="19" customWidth="1"/>
    <col min="3" max="4" width="32.7109375" style="20" customWidth="1"/>
    <col min="5" max="5" width="13" style="20" customWidth="1"/>
    <col min="6" max="6" width="12.7109375" style="20" customWidth="1"/>
    <col min="7" max="7" width="18.140625" style="20" customWidth="1"/>
    <col min="8" max="8" width="11.7109375" customWidth="1"/>
    <col min="9" max="9" width="13.7109375" customWidth="1"/>
    <col min="10" max="10" width="10.28515625" customWidth="1"/>
    <col min="11" max="11" width="13.28515625" bestFit="1" customWidth="1"/>
    <col min="12" max="12" width="33.85546875" customWidth="1"/>
    <col min="13" max="13" width="10.85546875" customWidth="1"/>
    <col min="14" max="14" width="9.28515625" bestFit="1" customWidth="1"/>
    <col min="15" max="15" width="15.42578125" customWidth="1"/>
  </cols>
  <sheetData>
    <row r="1" spans="1:7">
      <c r="A1" s="51" t="s">
        <v>32</v>
      </c>
      <c r="B1" s="51"/>
      <c r="C1" s="51"/>
      <c r="D1" s="51"/>
      <c r="E1" s="51"/>
      <c r="F1" s="51"/>
      <c r="G1" s="51"/>
    </row>
    <row r="2" spans="1:7">
      <c r="A2" s="52" t="s">
        <v>33</v>
      </c>
      <c r="B2" s="52"/>
      <c r="C2" s="52"/>
      <c r="D2" s="52"/>
      <c r="E2" s="52"/>
      <c r="F2" s="52"/>
      <c r="G2" s="52"/>
    </row>
    <row r="3" spans="1:7">
      <c r="A3" s="53" t="s">
        <v>0</v>
      </c>
      <c r="B3" s="54"/>
      <c r="C3" s="54"/>
      <c r="D3" s="54"/>
      <c r="E3" s="55"/>
      <c r="F3" s="56">
        <f>SUMPRODUCT(D6:D6,G6:G6)</f>
        <v>934881.60000000009</v>
      </c>
      <c r="G3" s="57"/>
    </row>
    <row r="4" spans="1:7">
      <c r="A4" s="50" t="s">
        <v>1</v>
      </c>
      <c r="B4" s="50"/>
      <c r="C4" s="50"/>
      <c r="D4" s="50"/>
      <c r="E4" s="50"/>
      <c r="F4" s="50"/>
      <c r="G4" s="50"/>
    </row>
    <row r="5" spans="1:7" ht="105">
      <c r="A5" s="45" t="s">
        <v>2</v>
      </c>
      <c r="B5" s="47"/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</row>
    <row r="6" spans="1:7" ht="70.150000000000006" customHeight="1">
      <c r="A6" s="48" t="s">
        <v>45</v>
      </c>
      <c r="B6" s="49"/>
      <c r="C6" s="8" t="s">
        <v>34</v>
      </c>
      <c r="D6" s="9">
        <v>48</v>
      </c>
      <c r="E6" s="10">
        <f>MIN(G15,G28,G33)</f>
        <v>15531.66</v>
      </c>
      <c r="F6" s="11">
        <f>IF(E13&lt;50,18%,IF(E13&gt;500,14%,IF(500&lt;E13&gt;50,16%)))</f>
        <v>0.14000000000000001</v>
      </c>
      <c r="G6" s="12">
        <f>ROUNDDOWN((E6+E6*F6)*1.1,2)</f>
        <v>19476.7</v>
      </c>
    </row>
    <row r="7" spans="1:7">
      <c r="A7" s="50" t="s">
        <v>8</v>
      </c>
      <c r="B7" s="50"/>
      <c r="C7" s="50"/>
      <c r="D7" s="50"/>
      <c r="E7" s="50"/>
      <c r="F7" s="50"/>
      <c r="G7" s="50"/>
    </row>
    <row r="8" spans="1:7">
      <c r="A8" s="36" t="s">
        <v>9</v>
      </c>
      <c r="B8" s="37"/>
      <c r="C8" s="37"/>
      <c r="D8" s="37"/>
      <c r="E8" s="37"/>
      <c r="F8" s="37"/>
      <c r="G8" s="38"/>
    </row>
    <row r="9" spans="1:7" ht="75">
      <c r="A9" s="7" t="s">
        <v>10</v>
      </c>
      <c r="B9" s="26" t="s">
        <v>11</v>
      </c>
      <c r="C9" s="28"/>
      <c r="D9" s="6" t="s">
        <v>12</v>
      </c>
      <c r="E9" s="6" t="s">
        <v>13</v>
      </c>
      <c r="F9" s="6" t="s">
        <v>14</v>
      </c>
      <c r="G9" s="7" t="s">
        <v>15</v>
      </c>
    </row>
    <row r="10" spans="1:7">
      <c r="A10" s="45" t="s">
        <v>16</v>
      </c>
      <c r="B10" s="46"/>
      <c r="C10" s="46"/>
      <c r="D10" s="46"/>
      <c r="E10" s="46"/>
      <c r="F10" s="46"/>
      <c r="G10" s="47"/>
    </row>
    <row r="11" spans="1:7">
      <c r="A11" s="36" t="s">
        <v>17</v>
      </c>
      <c r="B11" s="37"/>
      <c r="C11" s="37"/>
      <c r="D11" s="37"/>
      <c r="E11" s="37"/>
      <c r="F11" s="38"/>
      <c r="G11" s="10"/>
    </row>
    <row r="12" spans="1:7">
      <c r="A12" s="45" t="s">
        <v>16</v>
      </c>
      <c r="B12" s="46"/>
      <c r="C12" s="46"/>
      <c r="D12" s="46"/>
      <c r="E12" s="46"/>
      <c r="F12" s="46"/>
      <c r="G12" s="47"/>
    </row>
    <row r="13" spans="1:7" ht="97.15" customHeight="1">
      <c r="A13" s="13" t="s">
        <v>35</v>
      </c>
      <c r="B13" s="26" t="s">
        <v>36</v>
      </c>
      <c r="C13" s="28"/>
      <c r="D13" s="7" t="s">
        <v>37</v>
      </c>
      <c r="E13" s="14">
        <v>74552.47</v>
      </c>
      <c r="F13" s="7">
        <v>4.8</v>
      </c>
      <c r="G13" s="10">
        <f>ROUNDDOWN(E13/F13,2)</f>
        <v>15531.76</v>
      </c>
    </row>
    <row r="14" spans="1:7">
      <c r="A14" s="36" t="s">
        <v>17</v>
      </c>
      <c r="B14" s="37"/>
      <c r="C14" s="37"/>
      <c r="D14" s="37"/>
      <c r="E14" s="37"/>
      <c r="F14" s="38"/>
      <c r="G14" s="10">
        <f>MIN(G13:G13)*1</f>
        <v>15531.76</v>
      </c>
    </row>
    <row r="15" spans="1:7">
      <c r="A15" s="36" t="s">
        <v>17</v>
      </c>
      <c r="B15" s="37"/>
      <c r="C15" s="37"/>
      <c r="D15" s="37"/>
      <c r="E15" s="37"/>
      <c r="F15" s="38"/>
      <c r="G15" s="12">
        <f>MIN(G14,G11)</f>
        <v>15531.76</v>
      </c>
    </row>
    <row r="16" spans="1:7">
      <c r="A16" s="36" t="s">
        <v>18</v>
      </c>
      <c r="B16" s="37"/>
      <c r="C16" s="37"/>
      <c r="D16" s="37"/>
      <c r="E16" s="37"/>
      <c r="F16" s="37"/>
      <c r="G16" s="38"/>
    </row>
    <row r="17" spans="1:7">
      <c r="A17" s="36" t="s">
        <v>19</v>
      </c>
      <c r="B17" s="37"/>
      <c r="C17" s="37"/>
      <c r="D17" s="37"/>
      <c r="E17" s="37"/>
      <c r="F17" s="37"/>
      <c r="G17" s="38"/>
    </row>
    <row r="18" spans="1:7" ht="90">
      <c r="A18" s="1" t="s">
        <v>10</v>
      </c>
      <c r="B18" s="26" t="s">
        <v>20</v>
      </c>
      <c r="C18" s="27"/>
      <c r="D18" s="28"/>
      <c r="E18" s="2" t="s">
        <v>21</v>
      </c>
      <c r="F18" s="3" t="s">
        <v>14</v>
      </c>
      <c r="G18" s="1" t="s">
        <v>22</v>
      </c>
    </row>
    <row r="19" spans="1:7" ht="97.15" customHeight="1">
      <c r="A19" s="15" t="str">
        <f>A13</f>
        <v>Эптаког альфа [активированный]	(Коагил-VII)	лиофилизат для приготовления раствора для внутривенного введения, 4.8 мг, - флаконы (1) / в комплекте с растворителем (флаконы) 10 мл, шприцем -1 шт., канюлями-2 шт., катетером для переферических вен -1 шт., салфетками спиртовыми -2 шт. / - пачки картонные</v>
      </c>
      <c r="B19" s="41" t="s">
        <v>38</v>
      </c>
      <c r="C19" s="42"/>
      <c r="D19" s="43"/>
      <c r="E19" s="4">
        <v>76788.56</v>
      </c>
      <c r="F19" s="16">
        <v>4.8</v>
      </c>
      <c r="G19" s="4">
        <f>ROUNDDOWN(E19/F19,2)</f>
        <v>15997.61</v>
      </c>
    </row>
    <row r="20" spans="1:7" ht="88.9" customHeight="1">
      <c r="A20" s="15" t="str">
        <f>A19</f>
        <v>Эптаког альфа [активированный]	(Коагил-VII)	лиофилизат для приготовления раствора для внутривенного введения, 4.8 мг, - флаконы (1) / в комплекте с растворителем (флаконы) 10 мл, шприцем -1 шт., канюлями-2 шт., катетером для переферических вен -1 шт., салфетками спиртовыми -2 шт. / - пачки картонные</v>
      </c>
      <c r="B20" s="41" t="s">
        <v>39</v>
      </c>
      <c r="C20" s="42"/>
      <c r="D20" s="43"/>
      <c r="E20" s="4">
        <v>81949.2</v>
      </c>
      <c r="F20" s="16">
        <v>4.8</v>
      </c>
      <c r="G20" s="4">
        <f>ROUNDDOWN(E20/F20,2)</f>
        <v>17072.75</v>
      </c>
    </row>
    <row r="21" spans="1:7">
      <c r="A21" s="44" t="s">
        <v>23</v>
      </c>
      <c r="B21" s="44"/>
      <c r="C21" s="44"/>
      <c r="D21" s="44"/>
      <c r="E21" s="44"/>
      <c r="F21" s="44"/>
      <c r="G21" s="5">
        <v>15997.61</v>
      </c>
    </row>
    <row r="22" spans="1:7">
      <c r="A22" s="29" t="s">
        <v>24</v>
      </c>
      <c r="B22" s="30"/>
      <c r="C22" s="30"/>
      <c r="D22" s="30"/>
      <c r="E22" s="30"/>
      <c r="F22" s="30"/>
      <c r="G22" s="31"/>
    </row>
    <row r="23" spans="1:7" ht="90">
      <c r="A23" s="1" t="s">
        <v>10</v>
      </c>
      <c r="B23" s="26" t="s">
        <v>25</v>
      </c>
      <c r="C23" s="27"/>
      <c r="D23" s="28"/>
      <c r="E23" s="2" t="s">
        <v>21</v>
      </c>
      <c r="F23" s="3" t="s">
        <v>14</v>
      </c>
      <c r="G23" s="1" t="s">
        <v>26</v>
      </c>
    </row>
    <row r="24" spans="1:7" ht="82.9" customHeight="1">
      <c r="A24" s="13" t="str">
        <f>A20</f>
        <v>Эптаког альфа [активированный]	(Коагил-VII)	лиофилизат для приготовления раствора для внутривенного введения, 4.8 мг, - флаконы (1) / в комплекте с растворителем (флаконы) 10 мл, шприцем -1 шт., канюлями-2 шт., катетером для переферических вен -1 шт., салфетками спиртовыми -2 шт. / - пачки картонные</v>
      </c>
      <c r="B24" s="26" t="s">
        <v>40</v>
      </c>
      <c r="C24" s="27"/>
      <c r="D24" s="28"/>
      <c r="E24" s="14">
        <v>74552.47</v>
      </c>
      <c r="F24" s="6">
        <f>F13</f>
        <v>4.8</v>
      </c>
      <c r="G24" s="10">
        <f>ROUNDDOWN(E24/F24,2)</f>
        <v>15531.76</v>
      </c>
    </row>
    <row r="25" spans="1:7" ht="90.6" customHeight="1">
      <c r="A25" s="13" t="str">
        <f>A20</f>
        <v>Эптаког альфа [активированный]	(Коагил-VII)	лиофилизат для приготовления раствора для внутривенного введения, 4.8 мг, - флаконы (1) / в комплекте с растворителем (флаконы) 10 мл, шприцем -1 шт., канюлями-2 шт., катетером для переферических вен -1 шт., салфетками спиртовыми -2 шт. / - пачки картонные</v>
      </c>
      <c r="B25" s="26" t="s">
        <v>41</v>
      </c>
      <c r="C25" s="27"/>
      <c r="D25" s="28"/>
      <c r="E25" s="14">
        <v>74552.47</v>
      </c>
      <c r="F25" s="6">
        <f>F13</f>
        <v>4.8</v>
      </c>
      <c r="G25" s="10">
        <f>ROUNDDOWN(E25/F25,2)</f>
        <v>15531.76</v>
      </c>
    </row>
    <row r="26" spans="1:7" ht="86.45" customHeight="1">
      <c r="A26" s="13" t="str">
        <f>A20</f>
        <v>Эптаког альфа [активированный]	(Коагил-VII)	лиофилизат для приготовления раствора для внутривенного введения, 4.8 мг, - флаконы (1) / в комплекте с растворителем (флаконы) 10 мл, шприцем -1 шт., канюлями-2 шт., катетером для переферических вен -1 шт., салфетками спиртовыми -2 шт. / - пачки картонные</v>
      </c>
      <c r="B26" s="26" t="s">
        <v>42</v>
      </c>
      <c r="C26" s="27"/>
      <c r="D26" s="28"/>
      <c r="E26" s="14">
        <v>74552.47</v>
      </c>
      <c r="F26" s="6">
        <f>F13</f>
        <v>4.8</v>
      </c>
      <c r="G26" s="10">
        <f>ROUNDDOWN(E26/F26,2)</f>
        <v>15531.76</v>
      </c>
    </row>
    <row r="27" spans="1:7">
      <c r="A27" s="29" t="s">
        <v>27</v>
      </c>
      <c r="B27" s="30"/>
      <c r="C27" s="30"/>
      <c r="D27" s="30"/>
      <c r="E27" s="30"/>
      <c r="F27" s="31"/>
      <c r="G27" s="17">
        <f>MIN(G24:G26)</f>
        <v>15531.76</v>
      </c>
    </row>
    <row r="28" spans="1:7">
      <c r="A28" s="33" t="s">
        <v>28</v>
      </c>
      <c r="B28" s="34"/>
      <c r="C28" s="34"/>
      <c r="D28" s="34"/>
      <c r="E28" s="34"/>
      <c r="F28" s="35"/>
      <c r="G28" s="18">
        <f>MIN(G27,G21)</f>
        <v>15531.76</v>
      </c>
    </row>
    <row r="29" spans="1:7">
      <c r="A29" s="36" t="s">
        <v>29</v>
      </c>
      <c r="B29" s="37"/>
      <c r="C29" s="37"/>
      <c r="D29" s="37"/>
      <c r="E29" s="37"/>
      <c r="F29" s="37"/>
      <c r="G29" s="38"/>
    </row>
    <row r="30" spans="1:7" s="22" customFormat="1" ht="84" customHeight="1">
      <c r="A30" s="21" t="s">
        <v>10</v>
      </c>
      <c r="B30" s="39" t="s">
        <v>25</v>
      </c>
      <c r="C30" s="39"/>
      <c r="D30" s="21" t="s">
        <v>21</v>
      </c>
      <c r="E30" s="58" t="s">
        <v>14</v>
      </c>
      <c r="F30" s="59"/>
      <c r="G30" s="21" t="s">
        <v>22</v>
      </c>
    </row>
    <row r="31" spans="1:7" s="25" customFormat="1" ht="74.25" customHeight="1">
      <c r="A31" s="23" t="str">
        <f>A26</f>
        <v>Эптаког альфа [активированный]	(Коагил-VII)	лиофилизат для приготовления раствора для внутривенного введения, 4.8 мг, - флаконы (1) / в комплекте с растворителем (флаконы) 10 мл, шприцем -1 шт., канюлями-2 шт., катетером для переферических вен -1 шт., салфетками спиртовыми -2 шт. / - пачки картонные</v>
      </c>
      <c r="B31" s="40" t="s">
        <v>44</v>
      </c>
      <c r="C31" s="40"/>
      <c r="D31" s="24">
        <v>74552</v>
      </c>
      <c r="E31" s="60">
        <v>4.8</v>
      </c>
      <c r="F31" s="61"/>
      <c r="G31" s="24">
        <f t="shared" ref="G31" si="0">ROUNDDOWN(D31/E31,2)</f>
        <v>15531.66</v>
      </c>
    </row>
    <row r="32" spans="1:7" s="25" customFormat="1" ht="96.75" customHeight="1">
      <c r="A32" s="23" t="s">
        <v>47</v>
      </c>
      <c r="B32" s="40" t="s">
        <v>46</v>
      </c>
      <c r="C32" s="40"/>
      <c r="D32" s="24">
        <v>37276</v>
      </c>
      <c r="E32" s="60">
        <v>2.4</v>
      </c>
      <c r="F32" s="61"/>
      <c r="G32" s="24">
        <f t="shared" ref="G32" si="1">ROUNDDOWN(D32/E32,2)</f>
        <v>15531.66</v>
      </c>
    </row>
    <row r="33" spans="1:7">
      <c r="A33" s="33" t="s">
        <v>43</v>
      </c>
      <c r="B33" s="34"/>
      <c r="C33" s="34"/>
      <c r="D33" s="34"/>
      <c r="E33" s="34"/>
      <c r="F33" s="35"/>
      <c r="G33" s="18">
        <v>15531.66</v>
      </c>
    </row>
    <row r="34" spans="1:7" ht="18" customHeight="1">
      <c r="A34" s="29" t="s">
        <v>30</v>
      </c>
      <c r="B34" s="30"/>
      <c r="C34" s="30"/>
      <c r="D34" s="30"/>
      <c r="E34" s="30"/>
      <c r="F34" s="30"/>
      <c r="G34" s="31"/>
    </row>
    <row r="35" spans="1:7" ht="57.75" customHeight="1">
      <c r="A35" s="32" t="s">
        <v>31</v>
      </c>
      <c r="B35" s="32"/>
      <c r="C35" s="32"/>
      <c r="D35" s="32"/>
      <c r="E35" s="32"/>
      <c r="F35" s="32"/>
      <c r="G35" s="32"/>
    </row>
  </sheetData>
  <mergeCells count="39">
    <mergeCell ref="A1:G1"/>
    <mergeCell ref="A2:G2"/>
    <mergeCell ref="A3:E3"/>
    <mergeCell ref="F3:G3"/>
    <mergeCell ref="A4:G4"/>
    <mergeCell ref="A5:B5"/>
    <mergeCell ref="A6:B6"/>
    <mergeCell ref="A7:G7"/>
    <mergeCell ref="A8:G8"/>
    <mergeCell ref="B9:C9"/>
    <mergeCell ref="A10:G10"/>
    <mergeCell ref="A11:F11"/>
    <mergeCell ref="A12:G12"/>
    <mergeCell ref="B13:C13"/>
    <mergeCell ref="B19:D19"/>
    <mergeCell ref="B20:D20"/>
    <mergeCell ref="A21:F21"/>
    <mergeCell ref="A22:G22"/>
    <mergeCell ref="A14:F14"/>
    <mergeCell ref="A15:F15"/>
    <mergeCell ref="A16:G16"/>
    <mergeCell ref="A17:G17"/>
    <mergeCell ref="B18:D18"/>
    <mergeCell ref="B23:D23"/>
    <mergeCell ref="B24:D24"/>
    <mergeCell ref="A34:G34"/>
    <mergeCell ref="A35:G35"/>
    <mergeCell ref="B25:D25"/>
    <mergeCell ref="B26:D26"/>
    <mergeCell ref="A27:F27"/>
    <mergeCell ref="A28:F28"/>
    <mergeCell ref="A29:G29"/>
    <mergeCell ref="B30:C30"/>
    <mergeCell ref="B31:C31"/>
    <mergeCell ref="A33:F33"/>
    <mergeCell ref="B32:C32"/>
    <mergeCell ref="E30:F30"/>
    <mergeCell ref="E31:F31"/>
    <mergeCell ref="E32:F32"/>
  </mergeCells>
  <phoneticPr fontId="13" type="noConversion"/>
  <hyperlinks>
    <hyperlink ref="B19:D19" r:id="rId1" display="№ 3230501671423000081" xr:uid="{E55B44A9-3223-4F55-9109-C3F58CDB21BD}"/>
    <hyperlink ref="B20:D20" r:id="rId2" display="№ 1781502543322000190" xr:uid="{2079C564-D719-4D65-9697-F8979C71EDB8}"/>
    <hyperlink ref="B31:C31" r:id="rId3" display="№ 3666005552923000214" xr:uid="{8A39E139-1AE3-4DCD-BFFC-DC67EB5DBC48}"/>
    <hyperlink ref="B32:C32" r:id="rId4" display="№ 3666005552923000263" xr:uid="{8046468F-E9E8-41A8-BB4C-9F601825328C}"/>
  </hyperlinks>
  <pageMargins left="0.70866141732283472" right="0.70866141732283472" top="0.74803149606299213" bottom="0.74803149606299213" header="0.31496062992125984" footer="0.31496062992125984"/>
  <pageSetup paperSize="9" scale="80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Эптаког альфа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Камалова Ирина Гизаровна</dc:creator>
  <cp:lastModifiedBy>Антропова Т.C.</cp:lastModifiedBy>
  <cp:lastPrinted>2023-12-24T10:34:57Z</cp:lastPrinted>
  <dcterms:created xsi:type="dcterms:W3CDTF">2014-01-15T18:15:09Z</dcterms:created>
  <dcterms:modified xsi:type="dcterms:W3CDTF">2023-12-24T10:39:41Z</dcterms:modified>
</cp:coreProperties>
</file>