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N:\Больница\2024\ЗАКУПКИ\Запросы котировок\пп. «а» п. 2 ч. 10 ст. 24 (норм жизнеобесп)\МЕДИКАМЕНТЫ пп. «а» п. 2 ч. 10 ст. 24 (норм жизнеобесп)\Омепразол\"/>
    </mc:Choice>
  </mc:AlternateContent>
  <xr:revisionPtr revIDLastSave="0" documentId="13_ncr:1_{882F9C78-7B91-47E5-83D8-87008F38B6CE}" xr6:coauthVersionLast="47" xr6:coauthVersionMax="47" xr10:uidLastSave="{00000000-0000-0000-0000-000000000000}"/>
  <bookViews>
    <workbookView xWindow="15060" yWindow="150" windowWidth="13545" windowHeight="15405" xr2:uid="{00000000-000D-0000-FFFF-FFFF00000000}"/>
  </bookViews>
  <sheets>
    <sheet name="ОМЕПРАЗОЛ капсулы" sheetId="3" r:id="rId1"/>
    <sheet name="ОМЕПРАЗОЛ лиофилизат" sheetId="2" r:id="rId2"/>
  </sheets>
  <definedNames>
    <definedName name="_xlnm._FilterDatabase" localSheetId="0" hidden="1">'ОМЕПРАЗОЛ капсулы'!$A$1:$G$61</definedName>
    <definedName name="_xlnm._FilterDatabase" localSheetId="1" hidden="1">'ОМЕПРАЗОЛ лиофилизат'!$A$1:$G$42</definedName>
    <definedName name="_xlnm.Print_Area" localSheetId="0">'ОМЕПРАЗОЛ капсулы'!$A$1:$G$61</definedName>
    <definedName name="_xlnm.Print_Area" localSheetId="1">'ОМЕПРАЗОЛ лиофилизат'!$A$1:$G$42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5" i="3"/>
  <c r="F3" i="3"/>
  <c r="G46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54" i="3" l="1"/>
  <c r="G53" i="3"/>
  <c r="G52" i="3"/>
  <c r="G47" i="3"/>
  <c r="G45" i="3"/>
  <c r="G18" i="3"/>
  <c r="G17" i="3"/>
  <c r="G16" i="3"/>
  <c r="G15" i="3"/>
  <c r="G40" i="3" l="1"/>
  <c r="G55" i="3"/>
  <c r="G48" i="3"/>
  <c r="G22" i="2"/>
  <c r="G17" i="2"/>
  <c r="G56" i="3" l="1"/>
  <c r="E11" i="3"/>
  <c r="G11" i="3" s="1"/>
  <c r="F7" i="3" s="1"/>
  <c r="G21" i="2"/>
  <c r="G20" i="2"/>
  <c r="G19" i="2"/>
  <c r="G28" i="2"/>
  <c r="G18" i="2"/>
  <c r="G15" i="2"/>
  <c r="G16" i="2"/>
  <c r="G14" i="2"/>
  <c r="G29" i="2" l="1"/>
  <c r="G13" i="2"/>
  <c r="G12" i="2"/>
  <c r="G23" i="2" s="1"/>
  <c r="G35" i="2" l="1"/>
  <c r="G34" i="2"/>
  <c r="G33" i="2"/>
  <c r="G36" i="2" l="1"/>
  <c r="E8" i="2" s="1"/>
  <c r="G37" i="2" l="1"/>
  <c r="G8" i="2"/>
  <c r="F4" i="2" s="1"/>
</calcChain>
</file>

<file path=xl/sharedStrings.xml><?xml version="1.0" encoding="utf-8"?>
<sst xmlns="http://schemas.openxmlformats.org/spreadsheetml/2006/main" count="221" uniqueCount="152">
  <si>
    <t>Источник информации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</si>
  <si>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</si>
  <si>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</si>
  <si>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</si>
  <si>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</si>
  <si>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</si>
  <si>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</si>
  <si>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</si>
  <si>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</si>
  <si>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</si>
  <si>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</si>
  <si>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</si>
  <si>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</si>
  <si>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</si>
  <si>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</si>
  <si>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</si>
  <si>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>Дата подготовки обоснования НМЦК</t>
  </si>
  <si>
    <t>Поставка лекарственного препарата для медицинского применения</t>
  </si>
  <si>
    <t>Количество товара в единицах измерения в упаковке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</si>
  <si>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</si>
  <si>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2.2 Информация, полученная по запросу заказчика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</si>
  <si>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</si>
  <si>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</si>
  <si>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</si>
  <si>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 (реестр контрактов)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</si>
  <si>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</si>
  <si>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 xml:space="preserve">Предельная цена за упаковку 
без НДС,
руб. </t>
  </si>
  <si>
    <t>№ РУ (дата регистрации цены (номер решения)</t>
  </si>
  <si>
    <t>«Обоснование начальной (максимальной) цены контракта»</t>
  </si>
  <si>
    <t xml:space="preserve">Минимальная цена за единицу лекарственного препарата, определенная тарифным методом </t>
  </si>
  <si>
    <t>Цена за упаковку, 
без НДС , 
руб.</t>
  </si>
  <si>
    <t>Цена за единицу 
без НДС ,
 руб.</t>
  </si>
  <si>
    <t>Цена за единицу 
без НДС , 
руб.</t>
  </si>
  <si>
    <t>Начальная (максимальная) цена контракта (далее - НМЦК)</t>
  </si>
  <si>
    <t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</t>
  </si>
  <si>
    <t>*</t>
  </si>
  <si>
    <t>ОМЕПРАЗОЛ 21.20.10.112-000001-1-00072-0000000000000 	ЛИОФИЛИЗАТ ДЛЯ ПРИГОТОВЛЕНИЯ РАСТВОРА ДЛЯ ИНФУЗИЙ и/или ЛИОФИЛИЗАТ ДЛЯ ПРИГОТОВЛЕНИЯ РАСТВОРА ДЛЯ ВНУТРИВЕННОГО ВВЕДЕНИЯ 40 мг</t>
  </si>
  <si>
    <t>мг (мг действующего вещества)</t>
  </si>
  <si>
    <t>ОМЕПРАЗОЛ ЛИОФИЛИЗАТ ДЛЯ ПРИГОТОВЛЕНИЯ РАСТВОРА ДЛЯ ИНФУЗИЙ и/или ЛИОФИЛИЗАТ ДЛЯ ПРИГОТОВЛЕНИЯ РАСТВОРА ДЛЯ ВНУТРИВЕННОГО ВВЕДЕНИЯ 40 мг</t>
  </si>
  <si>
    <t>Омепразол Омепразол-Юкеа лиофилизат для приготовления раствора для инфузий, 40 мг,  - флаконы (1)  - пачки картонные</t>
  </si>
  <si>
    <t xml:space="preserve">Вл.Вып.к.Перв.Уп.Втор.Уп.Пр.Юкеа Фармасьютикал Групп Ко.Лтд, Китай; </t>
  </si>
  <si>
    <t>ЛП-001152 25.12.2020 
 (760/20-20-ОПР)</t>
  </si>
  <si>
    <t>Омепразол Ортанол лиофилизат для приготовления раствора для инфузий, 40 мг,  - флаконы (1)  - пачки картонные</t>
  </si>
  <si>
    <t xml:space="preserve">Вл.Сандоз д.д., Словения; Вып.к.Перв.Уп.Втор.Уп.Пр.Лек д.д., Словения (SI87916452); </t>
  </si>
  <si>
    <t>ЛП-003011 22.12.2020 
 (719/20-20-ОПР)</t>
  </si>
  <si>
    <t>Омепразол Омал лиофилизат для приготовления раствора для внутривенного введения, 40 мг,  - флаконы (1)  - пачки картонные</t>
  </si>
  <si>
    <t xml:space="preserve">Вл.ООО "Джодас Экспоим", Россия (7723733387); Вып.к.Перв.Уп.Втор.Уп.Пр.Джодас Экспоим Пвт.Лтд, Индия (36AABCJ8653L1Z3); </t>
  </si>
  <si>
    <t>ЛП-003416 18.03.2022 
25-7-4206803-ОПР-изм</t>
  </si>
  <si>
    <t xml:space="preserve">Вл.Общество с ограниченной ответственностью "Фармаклаб" (ООО "Фармаклаб"), Россия (4025444894); Перв.Уп.Пр.Общество с ограниченной ответственностью Фирма "ФЕРМЕНТ" (ООО Фирма "ФЕРМЕНТ"), Россия (7734116347); Вып.к.Втор.Уп.Закрытое акционерное общество "Обнинская химико-фармацевтическая компания" (ЗАО "ОХФК"), Россия (4025062616); </t>
  </si>
  <si>
    <t>ЛП-004342 17.12.2020 
 (598/20-20-ОПР)</t>
  </si>
  <si>
    <t xml:space="preserve">  Омепразол Омепразол лиофилизат для приготовления раствора для инфузий, 40 мг,  - флаконы (1)  - пачки картонные</t>
  </si>
  <si>
    <t>Омепразол Омепразол лиофилизат для приготовления раствора для инфузий, 40 мг, 40 мг - флаконы (1)  - пачки картонные</t>
  </si>
  <si>
    <t xml:space="preserve">Вл.Общество с ограниченной ответственностью "Фармактивы Капитал" (ООО "Фармактивы Капитал"), Россия (7708726226); Вып.к.Перв.Уп.Втор.Уп.Пр.Северная Китайская Фармацевтическая Корпорация Лтд, Китай (91130100104397700P); </t>
  </si>
  <si>
    <t>ЛП-004721 09.06.2022 
25-7-4212466-ОПР-изм</t>
  </si>
  <si>
    <t>Омепразол Омепразол лиофилизат для приготовления раствора для инфузий, 40 мг,  - флаконы (1)  - пачки картонные</t>
  </si>
  <si>
    <t>Омепразол Омепразол лиофилизат для приготовления раствора для инфузий, 40 мг,  - флакон (1)  - пачка картонная</t>
  </si>
  <si>
    <t xml:space="preserve">Вл.Вып.к.Перв.Уп.Втор.Уп.Пр.Публичное акционерное общество "Красфарма" (ПАО "Красфарма"), Россия (2464010490); </t>
  </si>
  <si>
    <t>ЛП-006414 24.11.2020 
 883/20-20</t>
  </si>
  <si>
    <t>Омепразол ОМЕПРАЗОЛ-БЕЛМЕД лиофилизат для приготовления раствора для инфузий, 40 мг,  - флакон (1)  - пачка картонная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</si>
  <si>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</si>
  <si>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ЛП-007001 25.02.2022 
124/20-22</t>
  </si>
  <si>
    <t xml:space="preserve">Вл.Общество с ограниченной ответственностью "Б-ФАРМ" (ООО "Б-ФАРМ"), Россия (5032209300); Вып.к.Перв.Уп.Втор.Уп.Пр.Закрытое акционерное общество "ВИФИТЕХ" (ЗАО "ВИФИТЕХ"), Россия (5077012784); </t>
  </si>
  <si>
    <t>ЛП-008143 28.10.2022 
1389/20-22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</si>
  <si>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 Фарм" (ООО "Озон Фарм"), Россия (6345022831); </t>
  </si>
  <si>
    <t>ЛП-008231 26.10.2022 
1341/20-22</t>
  </si>
  <si>
    <t>*Цена к расчету не принимается в связи с тем, что на основании данных сервиса "Сведения о лекарственных средствах, вводимых в гражданский оборот в Российской Федерации" лекарственный препарат отсутствует в обороте, анализа рынка (реестра контрактов) лекарственный препарат введен в гражданский оборот в РФ, но при этом срок годности лекарственного препарата не покрывает сроки, установленные условиями контракта</t>
  </si>
  <si>
    <t>Омепразол Омепразол ПСК лиофилизат для приготовления раствора для инфузий, 40 мг,  - флаконы (1)  - пачки картонные</t>
  </si>
  <si>
    <t xml:space="preserve">Вл.Вып.к.Перв.Уп.Втор.Уп.Пр.Общество с ограниченной ответственностью "ПСК Фарма" (ООО "ПСК Фарма"), Россия (5010048402); </t>
  </si>
  <si>
    <t>ЛП-№(001191)-(РГ-RU) 25.11.2022 
1608/20-22</t>
  </si>
  <si>
    <t xml:space="preserve">Вл.Общество с ограниченной ответственностью "Фармпотребсоюз" (ООО "Фармпотребсоюз"), Россия (5043057875); Вып.к.Перв.Уп.Втор.Уп.Пр.Акционерное общество "Брынцалов-А" (АО "Брынцалов-А"), Россия (0411032048); </t>
  </si>
  <si>
    <t>ЛП-№(001725)-(РГ-RU) 29.03.2023 
25-7-4247089-изм</t>
  </si>
  <si>
    <t xml:space="preserve">ОМЕПРАЗОЛ КАПСУЛЫ 20 мг
</t>
  </si>
  <si>
    <t xml:space="preserve">ОМЕПРАЗОЛ  21.20.10.112-000001-1-00122-0000000000000   КАПСУЛЫ 20 мг 
 </t>
  </si>
  <si>
    <t xml:space="preserve">шт (капсула) </t>
  </si>
  <si>
    <t>Омепразол (Омепразол) капсулы кишечнорастворимые, 20 мг, 10 шт. - упаковки ячейковые контурные (3)  - пачки картонные</t>
  </si>
  <si>
    <t xml:space="preserve">Вл.ООО "Барнаульский завод медицинских препаратов", Россия (2221047730); Вып.к.Перв.Уп.Втор.Уп.Пр.ООО "Барнаульский завод медицинских препаратов" (ООО  "БЗМП"), Россия; </t>
  </si>
  <si>
    <t>ЛП-000970 27.11.2020 
 496/20-20-ОПР</t>
  </si>
  <si>
    <t>Омепразол (ОмеВел) капсулы кишечнорастворимые, 20 мг, 7 шт. - блистеры (4)  - пачки картонные</t>
  </si>
  <si>
    <t xml:space="preserve">Вл.Вып.к.Перв.Уп.Втор.Уп.Пр.Общество с ограниченной ответственностью «Велфарм» (ООО «Велфарм»), Россия; </t>
  </si>
  <si>
    <t>Омепразол (Омепразол)капсулы кишечнорастворимые, 20 мг, 10 шт - упаковки ячейковые контурные (5)  - пачки картонные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</si>
  <si>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</si>
  <si>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>ОмепразолОмепразол Велфармкапсулы кишечнорастворимые, 20 мг, 14 шт. - банка (1)  - пачка картонная</t>
  </si>
  <si>
    <t xml:space="preserve">Вл.Общество с ограниченной ответственностью "Велтрэйд" (ООО "Велтрэйд"), Россия (7734513168); Вып.к.Перв.Уп.Втор.Уп.Пр.Общество с ограниченной ответственностью "Велфарм" (ООО "Велфарм"), Россия (7733691513); </t>
  </si>
  <si>
    <t>ОмепразолОмепразолкапсулы кишечнорастворимые, 20 мг, 10 шт. - упаковки ячейковые контурные (3)  - пачки картонные</t>
  </si>
  <si>
    <t xml:space="preserve">Вл.Общество с ограниченной ответственностью "Крон" (ООО "Крон"), Россия (5903090220); Вып.к.Перв.Уп.Втор.Уп.Пр.Акционерное общество "АВВА РУС" (АО "АВВА РУС"), Россия (4347024686); </t>
  </si>
  <si>
    <t>ОмепразолОмепразолкапсулы, 20 мг, 10 шт. - упаковки ячейковые контурные (3)  - пачки картонные</t>
  </si>
  <si>
    <t xml:space="preserve">Вл.АВВА Фармасьютикалс Лтд., Кипр (10240050X); Вып.к.Перв.Уп.Втор.Уп.Пр.Акционерное общество "АВВА РУС" (АО "АВВА РУС"), Россия (4347024686); </t>
  </si>
  <si>
    <t xml:space="preserve">Вл.Oбщество с ограниченной ответственностью "Ремедия" (ООО "Ремедия"), Россия (7703667048); Вып.к.Перв.Уп.Втор.Уп.Пр.Селебрити Биофарма Лтд., Индия (02AABCE5492Q1ZA); </t>
  </si>
  <si>
    <t>ОмепразолГастромезкапсулы кишечнорастворимые, 20 мг, 10 шт. - контурная ячейковая упаковка (3)  - пачки картонные</t>
  </si>
  <si>
    <t xml:space="preserve">Вл.Акционерное общество "Филевское оптово-розничное предприятие" (АО "ФОРП"), Россия (7730016550); Вып.к.Перв.Уп.Втор.Уп.Пр.Закрытое акционерное общество "Радуга Продакшн" (ЗАО "Радуга Продакшн"), Россия (7814480052); </t>
  </si>
  <si>
    <t>ОмепразолОмепразолкапсулы кишечнорастворимые, 20 мг, 10 шт. - контурная ячейковая  упаковка (3)  - пачка картонная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</si>
  <si>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</si>
  <si>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ОмепразолОмепразолкапсулы, 20 мг, 10 шт. - упаковки ячейковые контурные (1)  - пачки картонные</t>
  </si>
  <si>
    <t xml:space="preserve">Вл.Вып.к.Перв.Уп.Втор.Уп.Пр.ОАО "АВВА РУС", Россия; 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</si>
  <si>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</si>
  <si>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ОмепразолОртанолкапсулы кишечнорастворимые, 20 мг, 7 шт. - блистеры (2)  - пачки картонные</t>
  </si>
  <si>
    <t xml:space="preserve">Вл.Сандоз д.д., Словения; Вып.к.Перв.Уп.Втор.Уп.Пр.Лек д.д., Словения; </t>
  </si>
  <si>
    <t>Омепразол (Омизак) капсулы кишечнорастворимые, 20 мг, 10 шт. - блистер (5)  - пачки картонные</t>
  </si>
  <si>
    <t xml:space="preserve">Вл.Вып.к.Перв.Уп.Втор.Уп.Пр.Торрент Фармасьютикалс Лтд., Индия (AAACT5456A); </t>
  </si>
  <si>
    <t>П N012403/01 27.11.2020 
 496/20-20-ОПР</t>
  </si>
  <si>
    <t>ОмепразолПлеом-20капсулы кишечнорастворимые, 20 мг, 10 шт. - упаковки безъячейковые контурные (3)  - пачки картонные</t>
  </si>
  <si>
    <t xml:space="preserve">Вл.Плетхико Фармасьютикалз Лтд, Индия; Вып.к.Перв.Уп.Втор.Уп.Пр.Плетхико Фармасьютикалз Лтд, Индия; </t>
  </si>
  <si>
    <t>Омепразол (Лосек МАПС) таблетки, покрытые пленочной оболочкой, 20 мг, 14 шт. - флаконы (1)  - пачки картонные</t>
  </si>
  <si>
    <t xml:space="preserve">Вл.АстраЗенека АБ, Швеция (SE556011748201); Вып.к.Перв.Уп.Втор.Уп.Пр.АстраЗенека АБ, Швеция (SE556011748201); </t>
  </si>
  <si>
    <t>ОмепразолОмитокс Гастро®капсулы, 20 мг, 10 шт. - блистеры (3)  - пачки картонные</t>
  </si>
  <si>
    <t xml:space="preserve">Вл.Шрея Лайф Саенсиз Пвт. Лтд., Индия (27AADCS9890C1Z1); Вып.к.Перв.Уп.Втор.Уп.Пр.Шрея Лайф Саенсиз Пвт. Лтд., Индия (27AADCS9890C1Z1); </t>
  </si>
  <si>
    <t>ОмепразолУльтопкапсулы кишечнорастворимые, 20 мг, 7 шт. - упаковки ячейковые контурные (4)  - пачки картонные</t>
  </si>
  <si>
    <t xml:space="preserve">Вл.АО "КРКА", д.д., Ново место, Словения; Вып.к.Перв.Уп.Втор.Уп.Пр.ООО "КРКА-РУС", Россия; </t>
  </si>
  <si>
    <t>ОмепразолОмепразол-Акрихинкапсулы кишечнорастворимые, 20 мг, 10 шт. - контурная ячейковая упаковка (3)  - пачка картонная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</si>
  <si>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</si>
  <si>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ОмепразолГастрозолкапсулы, 20 мг, 7 шт. - упаковки ячейковые контурные (4)  - пачки картонные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</si>
  <si>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</si>
  <si>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ОмепразолОмепразол-OBLкапсулы кишечнорастворимые, 20 мг, 7 шт. - контурная ячейковая упаковка (4)  - пачка картонная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</si>
  <si>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</si>
  <si>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 xml:space="preserve">Вл.Вып.к.Перв.Уп.Втор.Уп.Пр.ООО "Производство Медикаментов", Россия (6163061755); </t>
  </si>
  <si>
    <t>ОмепразолОМДЖЕНИКС®капсулы кишечнорастворимые, 20 мг, 10 шт. - контурная ячейковая  упаковка (3)  - пачка картонная</t>
  </si>
  <si>
    <t xml:space="preserve">Вл.Общество с ограниченной ответственностью "МАКИЗ-ФАРМА" (ООО "МАКИЗ-ФАРМА"), Россия (7722767217); Вып.к.Перв.Уп.Втор.Уп.Пр.Общество с ограниченной ответственностью "МАКИЗ-ФАРМА" (ООО "МАКИЗ-ФАРМА"), Россия (7722767217); </t>
  </si>
  <si>
    <t>ОмепразолОмепразолкапсулы кишечнорастворимые, 20 мг, 15 шт. - упаковки ячейковые контурные (2)  - пачки картонные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</si>
  <si>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</si>
  <si>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 xml:space="preserve">Вл.Общество с ограниченной ответственностью "Озон" (ООО "Озон"), Россия (6345002063); Вып.к.Перв.Уп.Втор.Уп.Пр.OOO "Озон", Россия; </t>
  </si>
  <si>
    <t>исх от 08.10.2024  № б/н</t>
  </si>
  <si>
    <t>ЛП-005040 13.06.2023 
25-7-4253369-ОПР-изм</t>
  </si>
  <si>
    <t>ЛП-006117 02.07.2024 
963/20-24</t>
  </si>
  <si>
    <t>ЛП-007388 15.02.2022 
90/20-22</t>
  </si>
  <si>
    <t>ЛП-007705 24.03.2022 
233/20-22</t>
  </si>
  <si>
    <t>ЛП-007804 21.04.2022 
375/20-22</t>
  </si>
  <si>
    <t>П N014514/01 27.11.2020 
 496/20-20-ОПР</t>
  </si>
  <si>
    <t>Р N001520/01 26.11.2021 
 (1201/20-21)</t>
  </si>
  <si>
    <t>Р N001558/01 10.03.2022 
25-7-4205266-ОПР-изм</t>
  </si>
  <si>
    <t>Р N002483/01 01.04.2022 
25-7-4208668-ОПР-изм</t>
  </si>
  <si>
    <t>ЛП-007232 14.08.2023 
25-7-4261140-изм</t>
  </si>
  <si>
    <t>ЛП-007360 06.02.2023 
25-7-4241280-изм</t>
  </si>
  <si>
    <t>ЛП-№(000596)-(РГ-RU) 30.08.2023 
1229/2/20-23/ОС-подтв</t>
  </si>
  <si>
    <t>ЛСР-000026/08 30.08.2023 
1229/2/20-23/ОС-подтв</t>
  </si>
  <si>
    <t>ЛСР-000026/08 26.05.2023 
726/20-23</t>
  </si>
  <si>
    <t>ЛСР-007825/08 27.09.2024 
25-7-4298704-ОПР-изм</t>
  </si>
  <si>
    <t>П N013362/01 04.06.2024 
25-7-4287958-ОПР-изм</t>
  </si>
  <si>
    <t>П N013848/01 28.03.2023 
25-7-4247010-ОПР-изм</t>
  </si>
  <si>
    <t>П N014419/01 30.08.2023 
1229/2/20-23/ОС-подтв</t>
  </si>
  <si>
    <t>Р N000768/01 25.03.2024 
302/20-24</t>
  </si>
  <si>
    <t>Р N000770/01 05.12.2022 
1664/20-22</t>
  </si>
  <si>
    <t>Р N002333/01 14.03.2024 
261/20-24</t>
  </si>
  <si>
    <t>Р N002773/01 30.08.2023 
1229/2/20-23/ОС-подтв</t>
  </si>
  <si>
    <t>Р N003727/01 30.08.2023 
1229/2/20-23/ОС-подтв</t>
  </si>
  <si>
    <t>Омепразол Омепразол капс. к/р 20 мг № 30</t>
  </si>
  <si>
    <t>№ 2544710002924000368 https://zakupki.gov.ru/epz/contract/contractCard/document-info.html?reestrNumber=2544710002924000368&amp;contractInfoId=93186156</t>
  </si>
  <si>
    <t>№ 2551000197024000230 https://zakupki.gov.ru/epz/contract/contractCard/document-info.html?reestrNumber=2551000197024000230&amp;contractInfoId=92324245</t>
  </si>
  <si>
    <t>№ 2860305623024000013 https://zakupki.gov.ru/epz/contract/contractCard/document-info.html?reestrNumber=2860305623024000013&amp;contractInfoId=90493758</t>
  </si>
  <si>
    <t>ОМЕПРАЗОЛ капсулы</t>
  </si>
  <si>
    <t>ОМЕПРАЗОЛ лиофилизат</t>
  </si>
  <si>
    <t>Омепразол Омепразол, лиофилизат для приготовления раствора для инфузий 40 мг флакон № 1</t>
  </si>
  <si>
    <t>№ 2780400937324000142 https://zakupki.gov.ru/epz/contract/contractCard/document-info.html?reestrNumber=2780400937324000142&amp;contractInfoId=90004182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</si>
</sst>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center" vertical="center"/>
    </xf>
    <xf numFmtId="10" fontId="2" fillId="0" borderId="1" xfId="3" applyNumberFormat="1" applyFont="1" applyFill="1" applyBorder="1" applyAlignment="1">
      <alignment horizontal="center" vertical="center" wrapText="1"/>
    </xf>
    <xf numFmtId="165" fontId="4" fillId="0" borderId="1" xfId="2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4" fillId="2" borderId="2" xfId="2" applyFont="1" applyFill="1" applyBorder="1" applyAlignment="1">
      <alignment horizontal="center" vertical="center"/>
    </xf>
    <xf numFmtId="165" fontId="7" fillId="0" borderId="1" xfId="2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2" borderId="7" xfId="2" applyFont="1" applyFill="1" applyBorder="1" applyAlignment="1">
      <alignment vertical="center" wrapText="1"/>
    </xf>
    <xf numFmtId="0" fontId="2" fillId="2" borderId="7" xfId="2" applyNumberFormat="1" applyFont="1" applyFill="1" applyBorder="1" applyAlignment="1">
      <alignment vertical="center" wrapText="1"/>
    </xf>
    <xf numFmtId="164" fontId="8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5" fontId="4" fillId="0" borderId="4" xfId="2" applyFont="1" applyFill="1" applyBorder="1" applyAlignment="1">
      <alignment horizontal="right" vertical="center"/>
    </xf>
    <xf numFmtId="165" fontId="4" fillId="0" borderId="2" xfId="2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9" fillId="2" borderId="8" xfId="2" applyFont="1" applyFill="1" applyBorder="1" applyAlignment="1">
      <alignment horizontal="center" vertical="center" wrapText="1"/>
    </xf>
    <xf numFmtId="165" fontId="9" fillId="2" borderId="9" xfId="2" applyFont="1" applyFill="1" applyBorder="1" applyAlignment="1">
      <alignment horizontal="center" vertical="center" wrapText="1"/>
    </xf>
    <xf numFmtId="165" fontId="9" fillId="2" borderId="10" xfId="2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colors>
    <mruColors>
      <color rgb="FFFFFF66"/>
      <color rgb="FFFFFFFF"/>
      <color rgb="FF28E9F8"/>
      <color rgb="FF39E73D"/>
      <color rgb="FFDC44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D9BF-2A6C-493F-BA86-AE588EE7EB1D}">
  <sheetPr>
    <tabColor rgb="FFFFFF00"/>
    <pageSetUpPr fitToPage="1"/>
  </sheetPr>
  <dimension ref="A1:H61"/>
  <sheetViews>
    <sheetView tabSelected="1" view="pageBreakPreview" zoomScale="75" zoomScaleNormal="85" zoomScaleSheetLayoutView="75" workbookViewId="0">
      <selection activeCell="F5" sqref="F5:G5"/>
    </sheetView>
  </sheetViews>
  <sheetFormatPr defaultColWidth="9.140625" defaultRowHeight="23.25" x14ac:dyDescent="0.35"/>
  <cols>
    <col min="1" max="1" width="52" style="1" customWidth="1"/>
    <col min="2" max="2" width="33.5703125" style="1" customWidth="1"/>
    <col min="3" max="3" width="16.7109375" style="1" customWidth="1"/>
    <col min="4" max="4" width="13.5703125" style="1" customWidth="1"/>
    <col min="5" max="5" width="13.140625" style="1" customWidth="1"/>
    <col min="6" max="6" width="11.7109375" style="1" customWidth="1"/>
    <col min="7" max="7" width="13.42578125" style="1" customWidth="1"/>
    <col min="8" max="8" width="22.5703125" style="14" bestFit="1" customWidth="1"/>
    <col min="9" max="9" width="34.85546875" style="1" customWidth="1"/>
    <col min="10" max="10" width="34.7109375" style="1" customWidth="1"/>
    <col min="11" max="16384" width="9.140625" style="1"/>
  </cols>
  <sheetData>
    <row r="1" spans="1:8" x14ac:dyDescent="0.35">
      <c r="A1" s="40" t="s">
        <v>28</v>
      </c>
      <c r="B1" s="40"/>
      <c r="C1" s="40"/>
      <c r="D1" s="40"/>
      <c r="E1" s="40"/>
      <c r="F1" s="40"/>
      <c r="G1" s="40"/>
    </row>
    <row r="2" spans="1:8" x14ac:dyDescent="0.35">
      <c r="A2" s="41" t="s">
        <v>17</v>
      </c>
      <c r="B2" s="41"/>
      <c r="C2" s="41"/>
      <c r="D2" s="41"/>
      <c r="E2" s="41"/>
      <c r="F2" s="41"/>
      <c r="G2" s="41"/>
    </row>
    <row r="3" spans="1:8" x14ac:dyDescent="0.35">
      <c r="A3" s="97" t="s">
        <v>148</v>
      </c>
      <c r="B3" s="98"/>
      <c r="C3" s="98"/>
      <c r="D3" s="98"/>
      <c r="E3" s="99"/>
      <c r="F3" s="100">
        <f>F7</f>
        <v>116400</v>
      </c>
      <c r="G3" s="99"/>
    </row>
    <row r="4" spans="1:8" x14ac:dyDescent="0.35">
      <c r="A4" s="97" t="s">
        <v>149</v>
      </c>
      <c r="B4" s="98"/>
      <c r="C4" s="98"/>
      <c r="D4" s="98"/>
      <c r="E4" s="99"/>
      <c r="F4" s="100">
        <f>'ОМЕПРАЗОЛ лиофилизат'!F4:G4</f>
        <v>634800</v>
      </c>
      <c r="G4" s="111"/>
    </row>
    <row r="5" spans="1:8" x14ac:dyDescent="0.35">
      <c r="A5" s="101" t="s">
        <v>33</v>
      </c>
      <c r="B5" s="102"/>
      <c r="C5" s="102"/>
      <c r="D5" s="102"/>
      <c r="E5" s="103"/>
      <c r="F5" s="105">
        <f>SUM(F3:G4)</f>
        <v>751200</v>
      </c>
      <c r="G5" s="104"/>
    </row>
    <row r="6" spans="1:8" ht="19.5" customHeight="1" x14ac:dyDescent="0.35">
      <c r="A6" s="37" t="s">
        <v>16</v>
      </c>
      <c r="B6" s="37"/>
      <c r="C6" s="37"/>
      <c r="D6" s="37"/>
      <c r="E6" s="37"/>
      <c r="F6" s="38">
        <v>45579</v>
      </c>
      <c r="G6" s="39"/>
    </row>
    <row r="7" spans="1:8" ht="17.25" customHeight="1" x14ac:dyDescent="0.35">
      <c r="A7" s="42" t="s">
        <v>33</v>
      </c>
      <c r="B7" s="43"/>
      <c r="C7" s="43"/>
      <c r="D7" s="43"/>
      <c r="E7" s="44"/>
      <c r="F7" s="45">
        <f>SUM(G11*D11)</f>
        <v>116400</v>
      </c>
      <c r="G7" s="46"/>
      <c r="H7" s="26"/>
    </row>
    <row r="8" spans="1:8" x14ac:dyDescent="0.35">
      <c r="A8" s="47" t="s">
        <v>15</v>
      </c>
      <c r="B8" s="47"/>
      <c r="C8" s="47"/>
      <c r="D8" s="47"/>
      <c r="E8" s="47"/>
      <c r="F8" s="47"/>
      <c r="G8" s="47"/>
    </row>
    <row r="9" spans="1:8" ht="31.5" customHeight="1" x14ac:dyDescent="0.35">
      <c r="A9" s="48" t="s">
        <v>71</v>
      </c>
      <c r="B9" s="49"/>
      <c r="C9" s="49"/>
      <c r="D9" s="49"/>
      <c r="E9" s="49"/>
      <c r="F9" s="49"/>
      <c r="G9" s="49"/>
    </row>
    <row r="10" spans="1:8" ht="105" x14ac:dyDescent="0.35">
      <c r="A10" s="50" t="s">
        <v>14</v>
      </c>
      <c r="B10" s="51"/>
      <c r="C10" s="16" t="s">
        <v>13</v>
      </c>
      <c r="D10" s="16" t="s">
        <v>12</v>
      </c>
      <c r="E10" s="16" t="s">
        <v>11</v>
      </c>
      <c r="F10" s="16" t="s">
        <v>10</v>
      </c>
      <c r="G10" s="16" t="s">
        <v>9</v>
      </c>
    </row>
    <row r="11" spans="1:8" ht="42" customHeight="1" x14ac:dyDescent="0.35">
      <c r="A11" s="35" t="s">
        <v>72</v>
      </c>
      <c r="B11" s="36"/>
      <c r="C11" s="31" t="s">
        <v>73</v>
      </c>
      <c r="D11" s="19">
        <v>120000</v>
      </c>
      <c r="E11" s="3">
        <f>MIN(G40,G48,G55)</f>
        <v>0.76300000000000001</v>
      </c>
      <c r="F11" s="4">
        <v>0.16</v>
      </c>
      <c r="G11" s="5">
        <f>ROUND((E11+E11*F11)*1.1,2)</f>
        <v>0.97</v>
      </c>
    </row>
    <row r="12" spans="1:8" ht="19.5" customHeight="1" x14ac:dyDescent="0.35">
      <c r="A12" s="47" t="s">
        <v>8</v>
      </c>
      <c r="B12" s="47"/>
      <c r="C12" s="47"/>
      <c r="D12" s="47"/>
      <c r="E12" s="47"/>
      <c r="F12" s="47"/>
      <c r="G12" s="47"/>
    </row>
    <row r="13" spans="1:8" ht="19.5" customHeight="1" x14ac:dyDescent="0.35">
      <c r="A13" s="54" t="s">
        <v>7</v>
      </c>
      <c r="B13" s="55"/>
      <c r="C13" s="55"/>
      <c r="D13" s="55"/>
      <c r="E13" s="55"/>
      <c r="F13" s="55"/>
      <c r="G13" s="56"/>
    </row>
    <row r="14" spans="1:8" ht="80.25" customHeight="1" x14ac:dyDescent="0.35">
      <c r="A14" s="16" t="s">
        <v>1</v>
      </c>
      <c r="B14" s="57" t="s">
        <v>6</v>
      </c>
      <c r="C14" s="58"/>
      <c r="D14" s="17" t="s">
        <v>27</v>
      </c>
      <c r="E14" s="17" t="s">
        <v>26</v>
      </c>
      <c r="F14" s="17" t="s">
        <v>18</v>
      </c>
      <c r="G14" s="16" t="s">
        <v>5</v>
      </c>
    </row>
    <row r="15" spans="1:8" ht="72.75" customHeight="1" x14ac:dyDescent="0.35">
      <c r="A15" s="27" t="s">
        <v>74</v>
      </c>
      <c r="B15" s="33" t="s">
        <v>75</v>
      </c>
      <c r="C15" s="34"/>
      <c r="D15" s="96" t="s">
        <v>76</v>
      </c>
      <c r="E15" s="29">
        <v>24.26</v>
      </c>
      <c r="F15" s="32">
        <v>30</v>
      </c>
      <c r="G15" s="22">
        <f>E15/F15</f>
        <v>0.80866666666666676</v>
      </c>
    </row>
    <row r="16" spans="1:8" ht="76.5" customHeight="1" x14ac:dyDescent="0.35">
      <c r="A16" s="27" t="s">
        <v>77</v>
      </c>
      <c r="B16" s="33" t="s">
        <v>78</v>
      </c>
      <c r="C16" s="34"/>
      <c r="D16" s="96" t="s">
        <v>121</v>
      </c>
      <c r="E16" s="29">
        <v>374.6</v>
      </c>
      <c r="F16" s="32">
        <v>30</v>
      </c>
      <c r="G16" s="22">
        <f>E16/F16</f>
        <v>12.486666666666668</v>
      </c>
    </row>
    <row r="17" spans="1:7" ht="64.5" customHeight="1" x14ac:dyDescent="0.35">
      <c r="A17" s="27" t="s">
        <v>79</v>
      </c>
      <c r="B17" s="33" t="s">
        <v>80</v>
      </c>
      <c r="C17" s="34"/>
      <c r="D17" s="96" t="s">
        <v>122</v>
      </c>
      <c r="E17" s="29">
        <v>60.6</v>
      </c>
      <c r="F17" s="32">
        <v>30</v>
      </c>
      <c r="G17" s="22">
        <f t="shared" ref="G17:G39" si="0">E17/F17</f>
        <v>2.02</v>
      </c>
    </row>
    <row r="18" spans="1:7" ht="74.25" customHeight="1" x14ac:dyDescent="0.35">
      <c r="A18" s="27" t="s">
        <v>81</v>
      </c>
      <c r="B18" s="33" t="s">
        <v>82</v>
      </c>
      <c r="C18" s="34"/>
      <c r="D18" s="96" t="s">
        <v>130</v>
      </c>
      <c r="E18" s="29">
        <v>326.14</v>
      </c>
      <c r="F18" s="32">
        <v>30</v>
      </c>
      <c r="G18" s="22">
        <f t="shared" si="0"/>
        <v>10.871333333333332</v>
      </c>
    </row>
    <row r="19" spans="1:7" ht="69" customHeight="1" x14ac:dyDescent="0.35">
      <c r="A19" s="27" t="s">
        <v>83</v>
      </c>
      <c r="B19" s="33" t="s">
        <v>84</v>
      </c>
      <c r="C19" s="34"/>
      <c r="D19" s="96" t="s">
        <v>131</v>
      </c>
      <c r="E19" s="29">
        <v>326.5</v>
      </c>
      <c r="F19" s="32">
        <v>30</v>
      </c>
      <c r="G19" s="22">
        <f t="shared" si="0"/>
        <v>10.883333333333333</v>
      </c>
    </row>
    <row r="20" spans="1:7" ht="63" customHeight="1" x14ac:dyDescent="0.35">
      <c r="A20" s="27" t="s">
        <v>85</v>
      </c>
      <c r="B20" s="33" t="s">
        <v>86</v>
      </c>
      <c r="C20" s="34"/>
      <c r="D20" s="96" t="s">
        <v>123</v>
      </c>
      <c r="E20" s="29">
        <v>155.4</v>
      </c>
      <c r="F20" s="32">
        <v>30</v>
      </c>
      <c r="G20" s="22">
        <f t="shared" si="0"/>
        <v>5.1800000000000006</v>
      </c>
    </row>
    <row r="21" spans="1:7" ht="68.25" customHeight="1" x14ac:dyDescent="0.35">
      <c r="A21" s="27" t="s">
        <v>83</v>
      </c>
      <c r="B21" s="33" t="s">
        <v>87</v>
      </c>
      <c r="C21" s="34"/>
      <c r="D21" s="96" t="s">
        <v>124</v>
      </c>
      <c r="E21" s="29">
        <v>177.43</v>
      </c>
      <c r="F21" s="32">
        <v>30</v>
      </c>
      <c r="G21" s="22">
        <f t="shared" si="0"/>
        <v>5.9143333333333334</v>
      </c>
    </row>
    <row r="22" spans="1:7" ht="78" customHeight="1" x14ac:dyDescent="0.35">
      <c r="A22" s="27" t="s">
        <v>88</v>
      </c>
      <c r="B22" s="33" t="s">
        <v>89</v>
      </c>
      <c r="C22" s="34"/>
      <c r="D22" s="96" t="s">
        <v>125</v>
      </c>
      <c r="E22" s="29">
        <v>326.54000000000002</v>
      </c>
      <c r="F22" s="32">
        <v>30</v>
      </c>
      <c r="G22" s="22">
        <f t="shared" si="0"/>
        <v>10.884666666666668</v>
      </c>
    </row>
    <row r="23" spans="1:7" ht="89.25" customHeight="1" x14ac:dyDescent="0.35">
      <c r="A23" s="27" t="s">
        <v>90</v>
      </c>
      <c r="B23" s="33" t="s">
        <v>91</v>
      </c>
      <c r="C23" s="34"/>
      <c r="D23" s="96" t="s">
        <v>132</v>
      </c>
      <c r="E23" s="29">
        <v>35.5</v>
      </c>
      <c r="F23" s="32">
        <v>30</v>
      </c>
      <c r="G23" s="22">
        <f t="shared" si="0"/>
        <v>1.1833333333333333</v>
      </c>
    </row>
    <row r="24" spans="1:7" ht="76.5" customHeight="1" x14ac:dyDescent="0.35">
      <c r="A24" s="27" t="s">
        <v>92</v>
      </c>
      <c r="B24" s="33" t="s">
        <v>93</v>
      </c>
      <c r="C24" s="34"/>
      <c r="D24" s="96" t="s">
        <v>133</v>
      </c>
      <c r="E24" s="29">
        <v>26.06</v>
      </c>
      <c r="F24" s="32">
        <v>10</v>
      </c>
      <c r="G24" s="22">
        <f t="shared" si="0"/>
        <v>2.6059999999999999</v>
      </c>
    </row>
    <row r="25" spans="1:7" ht="72.75" customHeight="1" x14ac:dyDescent="0.35">
      <c r="A25" s="27" t="s">
        <v>83</v>
      </c>
      <c r="B25" s="33" t="s">
        <v>94</v>
      </c>
      <c r="C25" s="34"/>
      <c r="D25" s="96" t="s">
        <v>134</v>
      </c>
      <c r="E25" s="29">
        <v>82.44</v>
      </c>
      <c r="F25" s="32">
        <v>30</v>
      </c>
      <c r="G25" s="22">
        <f t="shared" si="0"/>
        <v>2.7479999999999998</v>
      </c>
    </row>
    <row r="26" spans="1:7" ht="87.75" customHeight="1" x14ac:dyDescent="0.35">
      <c r="A26" s="27" t="s">
        <v>95</v>
      </c>
      <c r="B26" s="33" t="s">
        <v>96</v>
      </c>
      <c r="C26" s="34"/>
      <c r="D26" s="96" t="s">
        <v>135</v>
      </c>
      <c r="E26" s="29">
        <v>70.34</v>
      </c>
      <c r="F26" s="32">
        <v>14</v>
      </c>
      <c r="G26" s="22">
        <f t="shared" si="0"/>
        <v>5.0242857142857149</v>
      </c>
    </row>
    <row r="27" spans="1:7" ht="68.25" customHeight="1" x14ac:dyDescent="0.35">
      <c r="A27" s="27" t="s">
        <v>97</v>
      </c>
      <c r="B27" s="33" t="s">
        <v>98</v>
      </c>
      <c r="C27" s="34"/>
      <c r="D27" s="96" t="s">
        <v>99</v>
      </c>
      <c r="E27" s="29">
        <v>111.43</v>
      </c>
      <c r="F27" s="32">
        <v>50</v>
      </c>
      <c r="G27" s="22">
        <f t="shared" si="0"/>
        <v>2.2286000000000001</v>
      </c>
    </row>
    <row r="28" spans="1:7" ht="87" customHeight="1" x14ac:dyDescent="0.35">
      <c r="A28" s="27" t="s">
        <v>100</v>
      </c>
      <c r="B28" s="33" t="s">
        <v>101</v>
      </c>
      <c r="C28" s="34"/>
      <c r="D28" s="96" t="s">
        <v>136</v>
      </c>
      <c r="E28" s="29">
        <v>48.94</v>
      </c>
      <c r="F28" s="32">
        <v>30</v>
      </c>
      <c r="G28" s="22">
        <f t="shared" si="0"/>
        <v>1.6313333333333333</v>
      </c>
    </row>
    <row r="29" spans="1:7" ht="82.5" customHeight="1" x14ac:dyDescent="0.35">
      <c r="A29" s="27" t="s">
        <v>102</v>
      </c>
      <c r="B29" s="33" t="s">
        <v>103</v>
      </c>
      <c r="C29" s="34"/>
      <c r="D29" s="96" t="s">
        <v>137</v>
      </c>
      <c r="E29" s="29">
        <v>174.43</v>
      </c>
      <c r="F29" s="30">
        <v>14</v>
      </c>
      <c r="G29" s="22">
        <f t="shared" si="0"/>
        <v>12.459285714285715</v>
      </c>
    </row>
    <row r="30" spans="1:7" ht="83.25" customHeight="1" x14ac:dyDescent="0.35">
      <c r="A30" s="27" t="s">
        <v>104</v>
      </c>
      <c r="B30" s="33" t="s">
        <v>105</v>
      </c>
      <c r="C30" s="34"/>
      <c r="D30" s="96" t="s">
        <v>138</v>
      </c>
      <c r="E30" s="29">
        <v>136.54</v>
      </c>
      <c r="F30" s="32">
        <v>30</v>
      </c>
      <c r="G30" s="22">
        <f t="shared" si="0"/>
        <v>4.551333333333333</v>
      </c>
    </row>
    <row r="31" spans="1:7" ht="77.25" customHeight="1" x14ac:dyDescent="0.35">
      <c r="A31" s="27" t="s">
        <v>106</v>
      </c>
      <c r="B31" s="33" t="s">
        <v>107</v>
      </c>
      <c r="C31" s="34"/>
      <c r="D31" s="96" t="s">
        <v>126</v>
      </c>
      <c r="E31" s="29">
        <v>258.45999999999998</v>
      </c>
      <c r="F31" s="32">
        <v>28</v>
      </c>
      <c r="G31" s="22">
        <f t="shared" si="0"/>
        <v>9.230714285714285</v>
      </c>
    </row>
    <row r="32" spans="1:7" ht="71.25" customHeight="1" x14ac:dyDescent="0.35">
      <c r="A32" s="27" t="s">
        <v>108</v>
      </c>
      <c r="B32" s="33" t="s">
        <v>109</v>
      </c>
      <c r="C32" s="34"/>
      <c r="D32" s="96" t="s">
        <v>139</v>
      </c>
      <c r="E32" s="29">
        <v>74.760000000000005</v>
      </c>
      <c r="F32" s="32">
        <v>30</v>
      </c>
      <c r="G32" s="22">
        <f t="shared" si="0"/>
        <v>2.492</v>
      </c>
    </row>
    <row r="33" spans="1:8" ht="79.5" customHeight="1" x14ac:dyDescent="0.35">
      <c r="A33" s="27" t="s">
        <v>110</v>
      </c>
      <c r="B33" s="33" t="s">
        <v>111</v>
      </c>
      <c r="C33" s="34"/>
      <c r="D33" s="96" t="s">
        <v>140</v>
      </c>
      <c r="E33" s="29">
        <v>167.95</v>
      </c>
      <c r="F33" s="32">
        <v>28</v>
      </c>
      <c r="G33" s="22">
        <f t="shared" si="0"/>
        <v>5.9982142857142851</v>
      </c>
    </row>
    <row r="34" spans="1:8" ht="74.25" customHeight="1" x14ac:dyDescent="0.35">
      <c r="A34" s="27" t="s">
        <v>83</v>
      </c>
      <c r="B34" s="33" t="s">
        <v>91</v>
      </c>
      <c r="C34" s="34"/>
      <c r="D34" s="96" t="s">
        <v>127</v>
      </c>
      <c r="E34" s="29">
        <v>27.2</v>
      </c>
      <c r="F34" s="32">
        <v>30</v>
      </c>
      <c r="G34" s="22">
        <f t="shared" si="0"/>
        <v>0.90666666666666662</v>
      </c>
    </row>
    <row r="35" spans="1:8" ht="90" customHeight="1" x14ac:dyDescent="0.35">
      <c r="A35" s="27" t="s">
        <v>112</v>
      </c>
      <c r="B35" s="33" t="s">
        <v>113</v>
      </c>
      <c r="C35" s="34"/>
      <c r="D35" s="96" t="s">
        <v>128</v>
      </c>
      <c r="E35" s="29">
        <v>246.27</v>
      </c>
      <c r="F35" s="32">
        <v>28</v>
      </c>
      <c r="G35" s="22">
        <f t="shared" si="0"/>
        <v>8.795357142857144</v>
      </c>
    </row>
    <row r="36" spans="1:8" ht="75.75" customHeight="1" x14ac:dyDescent="0.35">
      <c r="A36" s="27" t="s">
        <v>85</v>
      </c>
      <c r="B36" s="33" t="s">
        <v>114</v>
      </c>
      <c r="C36" s="34"/>
      <c r="D36" s="96" t="s">
        <v>141</v>
      </c>
      <c r="E36" s="29">
        <v>22.89</v>
      </c>
      <c r="F36" s="32">
        <v>30</v>
      </c>
      <c r="G36" s="22">
        <f t="shared" si="0"/>
        <v>0.76300000000000001</v>
      </c>
    </row>
    <row r="37" spans="1:8" ht="99" customHeight="1" x14ac:dyDescent="0.35">
      <c r="A37" s="27" t="s">
        <v>115</v>
      </c>
      <c r="B37" s="33" t="s">
        <v>116</v>
      </c>
      <c r="C37" s="34"/>
      <c r="D37" s="96" t="s">
        <v>129</v>
      </c>
      <c r="E37" s="29">
        <v>42.42</v>
      </c>
      <c r="F37" s="32">
        <v>30</v>
      </c>
      <c r="G37" s="22">
        <f t="shared" si="0"/>
        <v>1.4140000000000001</v>
      </c>
    </row>
    <row r="38" spans="1:8" ht="82.5" customHeight="1" x14ac:dyDescent="0.35">
      <c r="A38" s="27" t="s">
        <v>117</v>
      </c>
      <c r="B38" s="33" t="s">
        <v>118</v>
      </c>
      <c r="C38" s="34"/>
      <c r="D38" s="96" t="s">
        <v>142</v>
      </c>
      <c r="E38" s="29">
        <v>78.52</v>
      </c>
      <c r="F38" s="32">
        <v>30</v>
      </c>
      <c r="G38" s="22">
        <f t="shared" si="0"/>
        <v>2.6173333333333333</v>
      </c>
    </row>
    <row r="39" spans="1:8" ht="78.75" customHeight="1" x14ac:dyDescent="0.35">
      <c r="A39" s="27" t="s">
        <v>74</v>
      </c>
      <c r="B39" s="33" t="s">
        <v>119</v>
      </c>
      <c r="C39" s="34"/>
      <c r="D39" s="96" t="s">
        <v>143</v>
      </c>
      <c r="E39" s="29">
        <v>53.23</v>
      </c>
      <c r="F39" s="32">
        <v>30</v>
      </c>
      <c r="G39" s="22">
        <f t="shared" si="0"/>
        <v>1.7743333333333333</v>
      </c>
    </row>
    <row r="40" spans="1:8" ht="18" customHeight="1" x14ac:dyDescent="0.35">
      <c r="A40" s="62" t="s">
        <v>29</v>
      </c>
      <c r="B40" s="63"/>
      <c r="C40" s="63"/>
      <c r="D40" s="63"/>
      <c r="E40" s="63"/>
      <c r="F40" s="64"/>
      <c r="G40" s="5">
        <f>MIN(G15:G39)</f>
        <v>0.76300000000000001</v>
      </c>
    </row>
    <row r="41" spans="1:8" ht="47.25" customHeight="1" x14ac:dyDescent="0.35">
      <c r="A41" s="65" t="s">
        <v>65</v>
      </c>
      <c r="B41" s="63"/>
      <c r="C41" s="63"/>
      <c r="D41" s="63"/>
      <c r="E41" s="63"/>
      <c r="F41" s="63"/>
      <c r="G41" s="64"/>
    </row>
    <row r="42" spans="1:8" ht="24" customHeight="1" x14ac:dyDescent="0.35">
      <c r="A42" s="62" t="s">
        <v>4</v>
      </c>
      <c r="B42" s="63"/>
      <c r="C42" s="63"/>
      <c r="D42" s="63"/>
      <c r="E42" s="63"/>
      <c r="F42" s="63"/>
      <c r="G42" s="64"/>
    </row>
    <row r="43" spans="1:8" ht="21.6" customHeight="1" x14ac:dyDescent="0.35">
      <c r="A43" s="62" t="s">
        <v>3</v>
      </c>
      <c r="B43" s="63"/>
      <c r="C43" s="63"/>
      <c r="D43" s="63"/>
      <c r="E43" s="63"/>
      <c r="F43" s="63"/>
      <c r="G43" s="64"/>
    </row>
    <row r="44" spans="1:8" s="9" customFormat="1" ht="91.5" customHeight="1" x14ac:dyDescent="0.35">
      <c r="A44" s="6" t="s">
        <v>1</v>
      </c>
      <c r="B44" s="66" t="s">
        <v>25</v>
      </c>
      <c r="C44" s="67"/>
      <c r="D44" s="68"/>
      <c r="E44" s="7" t="s">
        <v>30</v>
      </c>
      <c r="F44" s="7" t="s">
        <v>18</v>
      </c>
      <c r="G44" s="13" t="s">
        <v>32</v>
      </c>
      <c r="H44" s="15"/>
    </row>
    <row r="45" spans="1:8" s="9" customFormat="1" ht="63" customHeight="1" x14ac:dyDescent="0.35">
      <c r="A45" s="27" t="s">
        <v>144</v>
      </c>
      <c r="B45" s="59" t="s">
        <v>145</v>
      </c>
      <c r="C45" s="60"/>
      <c r="D45" s="61"/>
      <c r="E45" s="28">
        <v>54</v>
      </c>
      <c r="F45" s="18">
        <v>30</v>
      </c>
      <c r="G45" s="24">
        <f>E45/F45</f>
        <v>1.8</v>
      </c>
      <c r="H45" s="15"/>
    </row>
    <row r="46" spans="1:8" s="9" customFormat="1" ht="63" customHeight="1" x14ac:dyDescent="0.35">
      <c r="A46" s="27" t="s">
        <v>74</v>
      </c>
      <c r="B46" s="94" t="s">
        <v>146</v>
      </c>
      <c r="C46" s="60"/>
      <c r="D46" s="95"/>
      <c r="E46" s="28">
        <v>52.79</v>
      </c>
      <c r="F46" s="18">
        <v>30</v>
      </c>
      <c r="G46" s="24">
        <f>E46/F46</f>
        <v>1.7596666666666667</v>
      </c>
      <c r="H46" s="15"/>
    </row>
    <row r="47" spans="1:8" s="9" customFormat="1" ht="63" customHeight="1" x14ac:dyDescent="0.35">
      <c r="A47" s="27" t="s">
        <v>144</v>
      </c>
      <c r="B47" s="59" t="s">
        <v>147</v>
      </c>
      <c r="C47" s="60"/>
      <c r="D47" s="61"/>
      <c r="E47" s="28">
        <v>54</v>
      </c>
      <c r="F47" s="18">
        <v>30</v>
      </c>
      <c r="G47" s="24">
        <f>E47/F47</f>
        <v>1.8</v>
      </c>
      <c r="H47" s="15"/>
    </row>
    <row r="48" spans="1:8" s="9" customFormat="1" ht="20.25" customHeight="1" x14ac:dyDescent="0.35">
      <c r="A48" s="69" t="s">
        <v>24</v>
      </c>
      <c r="B48" s="69"/>
      <c r="C48" s="69"/>
      <c r="D48" s="69"/>
      <c r="E48" s="69"/>
      <c r="F48" s="69"/>
      <c r="G48" s="10">
        <f>MIN(G45:G47)</f>
        <v>1.7596666666666667</v>
      </c>
      <c r="H48" s="15"/>
    </row>
    <row r="49" spans="1:8" s="9" customFormat="1" ht="15" customHeight="1" x14ac:dyDescent="0.35">
      <c r="A49" s="52"/>
      <c r="B49" s="70"/>
      <c r="C49" s="70"/>
      <c r="D49" s="70"/>
      <c r="E49" s="70"/>
      <c r="F49" s="70"/>
      <c r="G49" s="53"/>
      <c r="H49" s="15"/>
    </row>
    <row r="50" spans="1:8" ht="19.5" customHeight="1" x14ac:dyDescent="0.35">
      <c r="A50" s="71" t="s">
        <v>20</v>
      </c>
      <c r="B50" s="72"/>
      <c r="C50" s="72"/>
      <c r="D50" s="72"/>
      <c r="E50" s="72"/>
      <c r="F50" s="72"/>
      <c r="G50" s="73"/>
    </row>
    <row r="51" spans="1:8" ht="92.25" customHeight="1" x14ac:dyDescent="0.35">
      <c r="A51" s="6" t="s">
        <v>1</v>
      </c>
      <c r="B51" s="66" t="s">
        <v>0</v>
      </c>
      <c r="C51" s="67"/>
      <c r="D51" s="68"/>
      <c r="E51" s="7" t="s">
        <v>30</v>
      </c>
      <c r="F51" s="8" t="s">
        <v>18</v>
      </c>
      <c r="G51" s="13" t="s">
        <v>31</v>
      </c>
    </row>
    <row r="52" spans="1:8" ht="45" x14ac:dyDescent="0.35">
      <c r="A52" s="27" t="s">
        <v>74</v>
      </c>
      <c r="B52" s="57" t="s">
        <v>120</v>
      </c>
      <c r="C52" s="74"/>
      <c r="D52" s="58"/>
      <c r="E52" s="3">
        <v>25.45</v>
      </c>
      <c r="F52" s="17">
        <v>30</v>
      </c>
      <c r="G52" s="3">
        <f>ROUNDDOWN(E52/F52,2)</f>
        <v>0.84</v>
      </c>
    </row>
    <row r="53" spans="1:8" ht="45" x14ac:dyDescent="0.35">
      <c r="A53" s="27" t="s">
        <v>74</v>
      </c>
      <c r="B53" s="57" t="s">
        <v>120</v>
      </c>
      <c r="C53" s="74"/>
      <c r="D53" s="58"/>
      <c r="E53" s="3">
        <v>25.35</v>
      </c>
      <c r="F53" s="17">
        <v>30</v>
      </c>
      <c r="G53" s="3">
        <f>ROUNDDOWN(E53/F53,2)</f>
        <v>0.84</v>
      </c>
    </row>
    <row r="54" spans="1:8" ht="41.25" customHeight="1" x14ac:dyDescent="0.35">
      <c r="A54" s="27" t="s">
        <v>74</v>
      </c>
      <c r="B54" s="57" t="s">
        <v>120</v>
      </c>
      <c r="C54" s="74"/>
      <c r="D54" s="58"/>
      <c r="E54" s="3">
        <v>25.49</v>
      </c>
      <c r="F54" s="17">
        <v>30</v>
      </c>
      <c r="G54" s="3">
        <f>ROUNDDOWN(E54/F54,2)</f>
        <v>0.84</v>
      </c>
    </row>
    <row r="55" spans="1:8" ht="19.5" customHeight="1" x14ac:dyDescent="0.35">
      <c r="A55" s="79" t="s">
        <v>22</v>
      </c>
      <c r="B55" s="80"/>
      <c r="C55" s="80"/>
      <c r="D55" s="80"/>
      <c r="E55" s="80"/>
      <c r="F55" s="81"/>
      <c r="G55" s="11">
        <f>MIN(G52:G54)</f>
        <v>0.84</v>
      </c>
    </row>
    <row r="56" spans="1:8" ht="19.5" customHeight="1" x14ac:dyDescent="0.35">
      <c r="A56" s="82" t="s">
        <v>23</v>
      </c>
      <c r="B56" s="83"/>
      <c r="C56" s="83"/>
      <c r="D56" s="83"/>
      <c r="E56" s="83"/>
      <c r="F56" s="84"/>
      <c r="G56" s="12">
        <f>MIN(G55,G48)</f>
        <v>0.84</v>
      </c>
    </row>
    <row r="57" spans="1:8" ht="12.75" customHeight="1" x14ac:dyDescent="0.35">
      <c r="A57" s="85"/>
      <c r="B57" s="86"/>
      <c r="C57" s="86"/>
      <c r="D57" s="86"/>
      <c r="E57" s="86"/>
      <c r="F57" s="86"/>
      <c r="G57" s="87"/>
    </row>
    <row r="58" spans="1:8" ht="22.15" customHeight="1" x14ac:dyDescent="0.35">
      <c r="A58" s="62" t="s">
        <v>2</v>
      </c>
      <c r="B58" s="63"/>
      <c r="C58" s="63"/>
      <c r="D58" s="63"/>
      <c r="E58" s="63"/>
      <c r="F58" s="63"/>
      <c r="G58" s="64"/>
    </row>
    <row r="59" spans="1:8" ht="39" customHeight="1" x14ac:dyDescent="0.35">
      <c r="A59" s="75" t="s">
        <v>34</v>
      </c>
      <c r="B59" s="76"/>
      <c r="C59" s="76"/>
      <c r="D59" s="76"/>
      <c r="E59" s="76"/>
      <c r="F59" s="76"/>
      <c r="G59" s="77"/>
    </row>
    <row r="60" spans="1:8" ht="31.5" customHeight="1" x14ac:dyDescent="0.35">
      <c r="A60" s="71" t="s">
        <v>21</v>
      </c>
      <c r="B60" s="72"/>
      <c r="C60" s="72"/>
      <c r="D60" s="72"/>
      <c r="E60" s="72"/>
      <c r="F60" s="72"/>
      <c r="G60" s="73"/>
    </row>
    <row r="61" spans="1:8" ht="49.5" customHeight="1" x14ac:dyDescent="0.35">
      <c r="A61" s="78" t="s">
        <v>19</v>
      </c>
      <c r="B61" s="78"/>
      <c r="C61" s="78"/>
      <c r="D61" s="78"/>
      <c r="E61" s="78"/>
      <c r="F61" s="78"/>
      <c r="G61" s="78"/>
    </row>
  </sheetData>
  <mergeCells count="66">
    <mergeCell ref="A59:G59"/>
    <mergeCell ref="A60:G60"/>
    <mergeCell ref="A61:G61"/>
    <mergeCell ref="B53:D53"/>
    <mergeCell ref="B54:D54"/>
    <mergeCell ref="A55:F55"/>
    <mergeCell ref="A56:F56"/>
    <mergeCell ref="A57:G57"/>
    <mergeCell ref="A58:G58"/>
    <mergeCell ref="A48:F48"/>
    <mergeCell ref="A49:G49"/>
    <mergeCell ref="A50:G50"/>
    <mergeCell ref="B51:D51"/>
    <mergeCell ref="B52:D52"/>
    <mergeCell ref="B47:D47"/>
    <mergeCell ref="A40:F40"/>
    <mergeCell ref="A41:G41"/>
    <mergeCell ref="A42:G42"/>
    <mergeCell ref="A43:G43"/>
    <mergeCell ref="B44:D44"/>
    <mergeCell ref="B45:D45"/>
    <mergeCell ref="B46:D46"/>
    <mergeCell ref="A12:G12"/>
    <mergeCell ref="A13:G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11:B11"/>
    <mergeCell ref="A6:E6"/>
    <mergeCell ref="F6:G6"/>
    <mergeCell ref="A1:G1"/>
    <mergeCell ref="A2:G2"/>
    <mergeCell ref="A7:E7"/>
    <mergeCell ref="F7:G7"/>
    <mergeCell ref="A8:G8"/>
    <mergeCell ref="A9:G9"/>
    <mergeCell ref="A10:B10"/>
    <mergeCell ref="A3:E3"/>
    <mergeCell ref="A4:E4"/>
    <mergeCell ref="A5:E5"/>
    <mergeCell ref="F3:G3"/>
    <mergeCell ref="F4:G4"/>
    <mergeCell ref="F5:G5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6:C36"/>
    <mergeCell ref="B37:C37"/>
    <mergeCell ref="B38:C38"/>
    <mergeCell ref="B39:C39"/>
    <mergeCell ref="B33:C33"/>
    <mergeCell ref="B34:C34"/>
    <mergeCell ref="B35:C35"/>
  </mergeCells>
  <pageMargins left="0.70866141732283472" right="0.70866141732283472" top="0.74803149606299213" bottom="0.74803149606299213" header="0.31496062992125984" footer="0.31496062992125984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C98C-2530-4DCA-9C03-3DB491593F32}">
  <sheetPr>
    <tabColor rgb="FF7030A0"/>
    <pageSetUpPr fitToPage="1"/>
  </sheetPr>
  <dimension ref="A1:H42"/>
  <sheetViews>
    <sheetView view="pageBreakPreview" zoomScale="75" zoomScaleNormal="85" zoomScaleSheetLayoutView="75" workbookViewId="0">
      <selection activeCell="A8" sqref="A8:B8"/>
    </sheetView>
  </sheetViews>
  <sheetFormatPr defaultColWidth="9.140625" defaultRowHeight="23.25" x14ac:dyDescent="0.35"/>
  <cols>
    <col min="1" max="1" width="52" style="1" customWidth="1"/>
    <col min="2" max="2" width="33.5703125" style="1" customWidth="1"/>
    <col min="3" max="3" width="16.7109375" style="1" customWidth="1"/>
    <col min="4" max="4" width="13.5703125" style="1" customWidth="1"/>
    <col min="5" max="5" width="13.140625" style="1" customWidth="1"/>
    <col min="6" max="6" width="11.7109375" style="1" customWidth="1"/>
    <col min="7" max="7" width="13.42578125" style="1" customWidth="1"/>
    <col min="8" max="8" width="22.5703125" style="14" bestFit="1" customWidth="1"/>
    <col min="9" max="9" width="34.85546875" style="1" customWidth="1"/>
    <col min="10" max="10" width="34.7109375" style="1" customWidth="1"/>
    <col min="11" max="16384" width="9.140625" style="1"/>
  </cols>
  <sheetData>
    <row r="1" spans="1:8" x14ac:dyDescent="0.35">
      <c r="A1" s="40" t="s">
        <v>28</v>
      </c>
      <c r="B1" s="40"/>
      <c r="C1" s="40"/>
      <c r="D1" s="40"/>
      <c r="E1" s="40"/>
      <c r="F1" s="40"/>
      <c r="G1" s="40"/>
    </row>
    <row r="2" spans="1:8" x14ac:dyDescent="0.35">
      <c r="A2" s="41" t="s">
        <v>17</v>
      </c>
      <c r="B2" s="41"/>
      <c r="C2" s="41"/>
      <c r="D2" s="41"/>
      <c r="E2" s="41"/>
      <c r="F2" s="41"/>
      <c r="G2" s="41"/>
    </row>
    <row r="3" spans="1:8" ht="19.5" customHeight="1" x14ac:dyDescent="0.35">
      <c r="A3" s="37" t="s">
        <v>16</v>
      </c>
      <c r="B3" s="37"/>
      <c r="C3" s="37"/>
      <c r="D3" s="37"/>
      <c r="E3" s="37"/>
      <c r="F3" s="38">
        <v>45579</v>
      </c>
      <c r="G3" s="39"/>
    </row>
    <row r="4" spans="1:8" ht="17.25" customHeight="1" x14ac:dyDescent="0.35">
      <c r="A4" s="42" t="s">
        <v>33</v>
      </c>
      <c r="B4" s="43"/>
      <c r="C4" s="43"/>
      <c r="D4" s="43"/>
      <c r="E4" s="44"/>
      <c r="F4" s="45">
        <f>SUM(G8*D8)</f>
        <v>634800</v>
      </c>
      <c r="G4" s="46"/>
      <c r="H4" s="26"/>
    </row>
    <row r="5" spans="1:8" x14ac:dyDescent="0.35">
      <c r="A5" s="47" t="s">
        <v>15</v>
      </c>
      <c r="B5" s="47"/>
      <c r="C5" s="47"/>
      <c r="D5" s="47"/>
      <c r="E5" s="47"/>
      <c r="F5" s="47"/>
      <c r="G5" s="47"/>
    </row>
    <row r="6" spans="1:8" ht="43.5" customHeight="1" x14ac:dyDescent="0.35">
      <c r="A6" s="89" t="s">
        <v>38</v>
      </c>
      <c r="B6" s="90"/>
      <c r="C6" s="90"/>
      <c r="D6" s="90"/>
      <c r="E6" s="90"/>
      <c r="F6" s="90"/>
      <c r="G6" s="91"/>
    </row>
    <row r="7" spans="1:8" ht="105" x14ac:dyDescent="0.35">
      <c r="A7" s="50" t="s">
        <v>14</v>
      </c>
      <c r="B7" s="51"/>
      <c r="C7" s="16" t="s">
        <v>13</v>
      </c>
      <c r="D7" s="16" t="s">
        <v>12</v>
      </c>
      <c r="E7" s="16" t="s">
        <v>11</v>
      </c>
      <c r="F7" s="16" t="s">
        <v>10</v>
      </c>
      <c r="G7" s="16" t="s">
        <v>9</v>
      </c>
    </row>
    <row r="8" spans="1:8" ht="55.5" customHeight="1" x14ac:dyDescent="0.35">
      <c r="A8" s="92" t="s">
        <v>36</v>
      </c>
      <c r="B8" s="93"/>
      <c r="C8" s="2" t="s">
        <v>37</v>
      </c>
      <c r="D8" s="19">
        <v>120000</v>
      </c>
      <c r="E8" s="3">
        <f>MIN(G23,G29,G36)</f>
        <v>4.1479999999999997</v>
      </c>
      <c r="F8" s="4">
        <v>0.16</v>
      </c>
      <c r="G8" s="5">
        <f>ROUND((E8+E8*F8)*1.1,2)</f>
        <v>5.29</v>
      </c>
    </row>
    <row r="9" spans="1:8" ht="19.5" customHeight="1" x14ac:dyDescent="0.35">
      <c r="A9" s="47" t="s">
        <v>8</v>
      </c>
      <c r="B9" s="47"/>
      <c r="C9" s="47"/>
      <c r="D9" s="47"/>
      <c r="E9" s="47"/>
      <c r="F9" s="47"/>
      <c r="G9" s="47"/>
    </row>
    <row r="10" spans="1:8" ht="19.5" customHeight="1" x14ac:dyDescent="0.35">
      <c r="A10" s="54" t="s">
        <v>7</v>
      </c>
      <c r="B10" s="55"/>
      <c r="C10" s="55"/>
      <c r="D10" s="55"/>
      <c r="E10" s="55"/>
      <c r="F10" s="55"/>
      <c r="G10" s="56"/>
    </row>
    <row r="11" spans="1:8" ht="80.25" customHeight="1" x14ac:dyDescent="0.35">
      <c r="A11" s="16" t="s">
        <v>1</v>
      </c>
      <c r="B11" s="57" t="s">
        <v>6</v>
      </c>
      <c r="C11" s="58"/>
      <c r="D11" s="17" t="s">
        <v>27</v>
      </c>
      <c r="E11" s="17" t="s">
        <v>26</v>
      </c>
      <c r="F11" s="17" t="s">
        <v>18</v>
      </c>
      <c r="G11" s="16" t="s">
        <v>5</v>
      </c>
    </row>
    <row r="12" spans="1:8" ht="66" customHeight="1" x14ac:dyDescent="0.35">
      <c r="A12" s="18" t="s">
        <v>39</v>
      </c>
      <c r="B12" s="52" t="s">
        <v>40</v>
      </c>
      <c r="C12" s="53"/>
      <c r="D12" s="106" t="s">
        <v>41</v>
      </c>
      <c r="E12" s="21">
        <v>214.14</v>
      </c>
      <c r="F12" s="20">
        <v>40</v>
      </c>
      <c r="G12" s="22">
        <f>E12/F12</f>
        <v>5.3534999999999995</v>
      </c>
    </row>
    <row r="13" spans="1:8" ht="63.75" customHeight="1" x14ac:dyDescent="0.35">
      <c r="A13" s="18" t="s">
        <v>42</v>
      </c>
      <c r="B13" s="52" t="s">
        <v>43</v>
      </c>
      <c r="C13" s="53"/>
      <c r="D13" s="106" t="s">
        <v>44</v>
      </c>
      <c r="E13" s="22">
        <v>263.27999999999997</v>
      </c>
      <c r="F13" s="18">
        <v>40</v>
      </c>
      <c r="G13" s="22">
        <f>E13/F13</f>
        <v>6.581999999999999</v>
      </c>
    </row>
    <row r="14" spans="1:8" ht="78" customHeight="1" x14ac:dyDescent="0.35">
      <c r="A14" s="18" t="s">
        <v>45</v>
      </c>
      <c r="B14" s="88" t="s">
        <v>46</v>
      </c>
      <c r="C14" s="88"/>
      <c r="D14" s="107" t="s">
        <v>47</v>
      </c>
      <c r="E14" s="22">
        <v>165.92</v>
      </c>
      <c r="F14" s="18">
        <v>40</v>
      </c>
      <c r="G14" s="22">
        <f>E14/F14</f>
        <v>4.1479999999999997</v>
      </c>
    </row>
    <row r="15" spans="1:8" ht="119.25" customHeight="1" x14ac:dyDescent="0.35">
      <c r="A15" s="18" t="s">
        <v>50</v>
      </c>
      <c r="B15" s="88" t="s">
        <v>48</v>
      </c>
      <c r="C15" s="88"/>
      <c r="D15" s="107" t="s">
        <v>49</v>
      </c>
      <c r="E15" s="22">
        <v>215.23</v>
      </c>
      <c r="F15" s="23">
        <v>40</v>
      </c>
      <c r="G15" s="22">
        <f t="shared" ref="G15:G22" si="0">E15/F15</f>
        <v>5.3807499999999999</v>
      </c>
    </row>
    <row r="16" spans="1:8" ht="87.75" customHeight="1" x14ac:dyDescent="0.35">
      <c r="A16" s="20" t="s">
        <v>51</v>
      </c>
      <c r="B16" s="88" t="s">
        <v>52</v>
      </c>
      <c r="C16" s="88"/>
      <c r="D16" s="107" t="s">
        <v>53</v>
      </c>
      <c r="E16" s="22">
        <v>161.41</v>
      </c>
      <c r="F16" s="23">
        <v>40</v>
      </c>
      <c r="G16" s="22">
        <f t="shared" si="0"/>
        <v>4.0352499999999996</v>
      </c>
      <c r="H16" s="14" t="s">
        <v>35</v>
      </c>
    </row>
    <row r="17" spans="1:8" ht="87.75" customHeight="1" x14ac:dyDescent="0.35">
      <c r="A17" s="20" t="s">
        <v>66</v>
      </c>
      <c r="B17" s="52" t="s">
        <v>67</v>
      </c>
      <c r="C17" s="53"/>
      <c r="D17" s="107" t="s">
        <v>68</v>
      </c>
      <c r="E17" s="22">
        <v>216.07</v>
      </c>
      <c r="F17" s="23">
        <v>40</v>
      </c>
      <c r="G17" s="22">
        <f t="shared" si="0"/>
        <v>5.4017499999999998</v>
      </c>
    </row>
    <row r="18" spans="1:8" ht="51" customHeight="1" x14ac:dyDescent="0.35">
      <c r="A18" s="20" t="s">
        <v>55</v>
      </c>
      <c r="B18" s="88" t="s">
        <v>56</v>
      </c>
      <c r="C18" s="88"/>
      <c r="D18" s="107" t="s">
        <v>57</v>
      </c>
      <c r="E18" s="22">
        <v>216.07</v>
      </c>
      <c r="F18" s="18">
        <v>40</v>
      </c>
      <c r="G18" s="22">
        <f t="shared" si="0"/>
        <v>5.4017499999999998</v>
      </c>
    </row>
    <row r="19" spans="1:8" ht="78" customHeight="1" x14ac:dyDescent="0.35">
      <c r="A19" s="20" t="s">
        <v>58</v>
      </c>
      <c r="B19" s="88" t="s">
        <v>59</v>
      </c>
      <c r="C19" s="88"/>
      <c r="D19" s="107" t="s">
        <v>60</v>
      </c>
      <c r="E19" s="22">
        <v>87.51</v>
      </c>
      <c r="F19" s="18">
        <v>40</v>
      </c>
      <c r="G19" s="22">
        <f t="shared" si="0"/>
        <v>2.1877500000000003</v>
      </c>
      <c r="H19" s="14" t="s">
        <v>35</v>
      </c>
    </row>
    <row r="20" spans="1:8" ht="79.5" customHeight="1" x14ac:dyDescent="0.35">
      <c r="A20" s="20" t="s">
        <v>54</v>
      </c>
      <c r="B20" s="52" t="s">
        <v>61</v>
      </c>
      <c r="C20" s="53"/>
      <c r="D20" s="107" t="s">
        <v>62</v>
      </c>
      <c r="E20" s="22">
        <v>216.07</v>
      </c>
      <c r="F20" s="18">
        <v>40</v>
      </c>
      <c r="G20" s="22">
        <f t="shared" si="0"/>
        <v>5.4017499999999998</v>
      </c>
    </row>
    <row r="21" spans="1:8" ht="75" customHeight="1" x14ac:dyDescent="0.35">
      <c r="A21" s="20" t="s">
        <v>54</v>
      </c>
      <c r="B21" s="52" t="s">
        <v>63</v>
      </c>
      <c r="C21" s="53"/>
      <c r="D21" s="107" t="s">
        <v>64</v>
      </c>
      <c r="E21" s="22">
        <v>216.07</v>
      </c>
      <c r="F21" s="18">
        <v>40</v>
      </c>
      <c r="G21" s="22">
        <f t="shared" si="0"/>
        <v>5.4017499999999998</v>
      </c>
    </row>
    <row r="22" spans="1:8" ht="95.25" customHeight="1" x14ac:dyDescent="0.35">
      <c r="A22" s="20" t="s">
        <v>51</v>
      </c>
      <c r="B22" s="52" t="s">
        <v>69</v>
      </c>
      <c r="C22" s="53"/>
      <c r="D22" s="107" t="s">
        <v>70</v>
      </c>
      <c r="E22" s="22">
        <v>233.96</v>
      </c>
      <c r="F22" s="18">
        <v>40</v>
      </c>
      <c r="G22" s="22">
        <f t="shared" si="0"/>
        <v>5.8490000000000002</v>
      </c>
    </row>
    <row r="23" spans="1:8" ht="18" customHeight="1" x14ac:dyDescent="0.35">
      <c r="A23" s="62" t="s">
        <v>29</v>
      </c>
      <c r="B23" s="63"/>
      <c r="C23" s="63"/>
      <c r="D23" s="63"/>
      <c r="E23" s="63"/>
      <c r="F23" s="64"/>
      <c r="G23" s="5">
        <f>MIN(G12:G15,G17:G18,G20:G22)</f>
        <v>4.1479999999999997</v>
      </c>
    </row>
    <row r="24" spans="1:8" ht="47.25" customHeight="1" x14ac:dyDescent="0.35">
      <c r="A24" s="65" t="s">
        <v>65</v>
      </c>
      <c r="B24" s="63"/>
      <c r="C24" s="63"/>
      <c r="D24" s="63"/>
      <c r="E24" s="63"/>
      <c r="F24" s="63"/>
      <c r="G24" s="64"/>
    </row>
    <row r="25" spans="1:8" ht="24" customHeight="1" x14ac:dyDescent="0.35">
      <c r="A25" s="62" t="s">
        <v>4</v>
      </c>
      <c r="B25" s="63"/>
      <c r="C25" s="63"/>
      <c r="D25" s="63"/>
      <c r="E25" s="63"/>
      <c r="F25" s="63"/>
      <c r="G25" s="64"/>
    </row>
    <row r="26" spans="1:8" ht="21.6" customHeight="1" x14ac:dyDescent="0.35">
      <c r="A26" s="62" t="s">
        <v>3</v>
      </c>
      <c r="B26" s="63"/>
      <c r="C26" s="63"/>
      <c r="D26" s="63"/>
      <c r="E26" s="63"/>
      <c r="F26" s="63"/>
      <c r="G26" s="64"/>
    </row>
    <row r="27" spans="1:8" s="9" customFormat="1" ht="91.5" customHeight="1" x14ac:dyDescent="0.35">
      <c r="A27" s="6" t="s">
        <v>1</v>
      </c>
      <c r="B27" s="66" t="s">
        <v>25</v>
      </c>
      <c r="C27" s="67"/>
      <c r="D27" s="68"/>
      <c r="E27" s="7" t="s">
        <v>30</v>
      </c>
      <c r="F27" s="7" t="s">
        <v>18</v>
      </c>
      <c r="G27" s="13" t="s">
        <v>32</v>
      </c>
      <c r="H27" s="15"/>
    </row>
    <row r="28" spans="1:8" s="9" customFormat="1" ht="63" customHeight="1" x14ac:dyDescent="0.35">
      <c r="A28" s="24" t="s">
        <v>150</v>
      </c>
      <c r="B28" s="108" t="s">
        <v>151</v>
      </c>
      <c r="C28" s="109"/>
      <c r="D28" s="110"/>
      <c r="E28" s="24">
        <v>165.92</v>
      </c>
      <c r="F28" s="25">
        <v>40</v>
      </c>
      <c r="G28" s="24">
        <f>E28/F28</f>
        <v>4.1479999999999997</v>
      </c>
      <c r="H28" s="15"/>
    </row>
    <row r="29" spans="1:8" s="9" customFormat="1" ht="20.25" customHeight="1" x14ac:dyDescent="0.35">
      <c r="A29" s="69" t="s">
        <v>24</v>
      </c>
      <c r="B29" s="69"/>
      <c r="C29" s="69"/>
      <c r="D29" s="69"/>
      <c r="E29" s="69"/>
      <c r="F29" s="69"/>
      <c r="G29" s="10">
        <f>MIN(G28:G28)</f>
        <v>4.1479999999999997</v>
      </c>
      <c r="H29" s="15"/>
    </row>
    <row r="30" spans="1:8" s="9" customFormat="1" ht="15" customHeight="1" x14ac:dyDescent="0.35">
      <c r="A30" s="52"/>
      <c r="B30" s="70"/>
      <c r="C30" s="70"/>
      <c r="D30" s="70"/>
      <c r="E30" s="70"/>
      <c r="F30" s="70"/>
      <c r="G30" s="53"/>
      <c r="H30" s="15"/>
    </row>
    <row r="31" spans="1:8" ht="19.5" customHeight="1" x14ac:dyDescent="0.35">
      <c r="A31" s="71" t="s">
        <v>20</v>
      </c>
      <c r="B31" s="72"/>
      <c r="C31" s="72"/>
      <c r="D31" s="72"/>
      <c r="E31" s="72"/>
      <c r="F31" s="72"/>
      <c r="G31" s="73"/>
    </row>
    <row r="32" spans="1:8" ht="92.25" customHeight="1" x14ac:dyDescent="0.35">
      <c r="A32" s="6" t="s">
        <v>1</v>
      </c>
      <c r="B32" s="66" t="s">
        <v>0</v>
      </c>
      <c r="C32" s="67"/>
      <c r="D32" s="68"/>
      <c r="E32" s="7" t="s">
        <v>30</v>
      </c>
      <c r="F32" s="8" t="s">
        <v>18</v>
      </c>
      <c r="G32" s="13" t="s">
        <v>31</v>
      </c>
    </row>
    <row r="33" spans="1:7" ht="45" x14ac:dyDescent="0.35">
      <c r="A33" s="18" t="s">
        <v>50</v>
      </c>
      <c r="B33" s="57" t="s">
        <v>120</v>
      </c>
      <c r="C33" s="74"/>
      <c r="D33" s="58"/>
      <c r="E33" s="3">
        <v>235.47</v>
      </c>
      <c r="F33" s="17">
        <v>40</v>
      </c>
      <c r="G33" s="3">
        <f>ROUNDDOWN(E33/F33,2)</f>
        <v>5.88</v>
      </c>
    </row>
    <row r="34" spans="1:7" ht="45" x14ac:dyDescent="0.35">
      <c r="A34" s="18" t="s">
        <v>50</v>
      </c>
      <c r="B34" s="57" t="s">
        <v>120</v>
      </c>
      <c r="C34" s="74"/>
      <c r="D34" s="58"/>
      <c r="E34" s="3">
        <v>236.21</v>
      </c>
      <c r="F34" s="17">
        <v>40</v>
      </c>
      <c r="G34" s="3">
        <f>ROUNDDOWN(E34/F34,2)</f>
        <v>5.9</v>
      </c>
    </row>
    <row r="35" spans="1:7" ht="41.25" customHeight="1" x14ac:dyDescent="0.35">
      <c r="A35" s="18" t="s">
        <v>50</v>
      </c>
      <c r="B35" s="57" t="s">
        <v>120</v>
      </c>
      <c r="C35" s="74"/>
      <c r="D35" s="58"/>
      <c r="E35" s="3">
        <v>237.35</v>
      </c>
      <c r="F35" s="17">
        <v>40</v>
      </c>
      <c r="G35" s="3">
        <f>ROUNDDOWN(E35/F35,2)</f>
        <v>5.93</v>
      </c>
    </row>
    <row r="36" spans="1:7" ht="19.5" customHeight="1" x14ac:dyDescent="0.35">
      <c r="A36" s="79" t="s">
        <v>22</v>
      </c>
      <c r="B36" s="80"/>
      <c r="C36" s="80"/>
      <c r="D36" s="80"/>
      <c r="E36" s="80"/>
      <c r="F36" s="81"/>
      <c r="G36" s="11">
        <f>MIN(G33:G35)</f>
        <v>5.88</v>
      </c>
    </row>
    <row r="37" spans="1:7" ht="19.5" customHeight="1" x14ac:dyDescent="0.35">
      <c r="A37" s="82" t="s">
        <v>23</v>
      </c>
      <c r="B37" s="83"/>
      <c r="C37" s="83"/>
      <c r="D37" s="83"/>
      <c r="E37" s="83"/>
      <c r="F37" s="84"/>
      <c r="G37" s="12">
        <f>MIN(G36,G29)</f>
        <v>4.1479999999999997</v>
      </c>
    </row>
    <row r="38" spans="1:7" ht="12.75" customHeight="1" x14ac:dyDescent="0.35">
      <c r="A38" s="85"/>
      <c r="B38" s="86"/>
      <c r="C38" s="86"/>
      <c r="D38" s="86"/>
      <c r="E38" s="86"/>
      <c r="F38" s="86"/>
      <c r="G38" s="87"/>
    </row>
    <row r="39" spans="1:7" ht="22.15" customHeight="1" x14ac:dyDescent="0.35">
      <c r="A39" s="62" t="s">
        <v>2</v>
      </c>
      <c r="B39" s="63"/>
      <c r="C39" s="63"/>
      <c r="D39" s="63"/>
      <c r="E39" s="63"/>
      <c r="F39" s="63"/>
      <c r="G39" s="64"/>
    </row>
    <row r="40" spans="1:7" ht="39" customHeight="1" x14ac:dyDescent="0.35">
      <c r="A40" s="75" t="s">
        <v>34</v>
      </c>
      <c r="B40" s="76"/>
      <c r="C40" s="76"/>
      <c r="D40" s="76"/>
      <c r="E40" s="76"/>
      <c r="F40" s="76"/>
      <c r="G40" s="77"/>
    </row>
    <row r="41" spans="1:7" ht="31.5" customHeight="1" x14ac:dyDescent="0.35">
      <c r="A41" s="71" t="s">
        <v>21</v>
      </c>
      <c r="B41" s="72"/>
      <c r="C41" s="72"/>
      <c r="D41" s="72"/>
      <c r="E41" s="72"/>
      <c r="F41" s="72"/>
      <c r="G41" s="73"/>
    </row>
    <row r="42" spans="1:7" ht="49.5" customHeight="1" x14ac:dyDescent="0.35">
      <c r="A42" s="78" t="s">
        <v>19</v>
      </c>
      <c r="B42" s="78"/>
      <c r="C42" s="78"/>
      <c r="D42" s="78"/>
      <c r="E42" s="78"/>
      <c r="F42" s="78"/>
      <c r="G42" s="78"/>
    </row>
  </sheetData>
  <mergeCells count="44">
    <mergeCell ref="B28:D28"/>
    <mergeCell ref="A30:G30"/>
    <mergeCell ref="A23:F23"/>
    <mergeCell ref="A26:G26"/>
    <mergeCell ref="B27:D27"/>
    <mergeCell ref="A1:G1"/>
    <mergeCell ref="A2:G2"/>
    <mergeCell ref="A3:E3"/>
    <mergeCell ref="F3:G3"/>
    <mergeCell ref="A4:E4"/>
    <mergeCell ref="F4:G4"/>
    <mergeCell ref="A5:G5"/>
    <mergeCell ref="A6:G6"/>
    <mergeCell ref="A7:B7"/>
    <mergeCell ref="A8:B8"/>
    <mergeCell ref="A9:G9"/>
    <mergeCell ref="A38:G38"/>
    <mergeCell ref="A10:G10"/>
    <mergeCell ref="B11:C11"/>
    <mergeCell ref="B14:C14"/>
    <mergeCell ref="A25:G25"/>
    <mergeCell ref="B12:C12"/>
    <mergeCell ref="B15:C15"/>
    <mergeCell ref="B16:C16"/>
    <mergeCell ref="B18:C18"/>
    <mergeCell ref="B19:C19"/>
    <mergeCell ref="B20:C20"/>
    <mergeCell ref="B21:C21"/>
    <mergeCell ref="B17:C17"/>
    <mergeCell ref="B22:C22"/>
    <mergeCell ref="A40:G40"/>
    <mergeCell ref="A41:G41"/>
    <mergeCell ref="A42:G42"/>
    <mergeCell ref="B13:C13"/>
    <mergeCell ref="B34:D34"/>
    <mergeCell ref="B35:D35"/>
    <mergeCell ref="A36:F36"/>
    <mergeCell ref="A37:F37"/>
    <mergeCell ref="A39:G39"/>
    <mergeCell ref="A29:F29"/>
    <mergeCell ref="A31:G31"/>
    <mergeCell ref="B32:D32"/>
    <mergeCell ref="B33:D33"/>
    <mergeCell ref="A24:G2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ОМЕПРАЗОЛ капсулы</vt:lpstr>
      <vt:lpstr>ОМЕПРАЗОЛ лиофилизат</vt:lpstr>
      <vt:lpstr>'ОМЕПРАЗОЛ капсулы'!Область_печати</vt:lpstr>
      <vt:lpstr>'ОМЕПРАЗОЛ лиофилизат'!Область_печати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Марат Мухатинов</cp:lastModifiedBy>
  <cp:lastPrinted>2022-02-25T12:25:20Z</cp:lastPrinted>
  <dcterms:created xsi:type="dcterms:W3CDTF">2018-04-09T06:40:37Z</dcterms:created>
  <dcterms:modified xsi:type="dcterms:W3CDTF">2024-10-14T06:20:27Z</dcterms:modified>
</cp:coreProperties>
</file>