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N:\Больница\2025\ЗАКУПКИ\АУКЦИОНЫ\МЕДИКАМЕНТЫ\Йогексол\"/>
    </mc:Choice>
  </mc:AlternateContent>
  <xr:revisionPtr revIDLastSave="0" documentId="13_ncr:1_{EEEC157F-2715-4EF7-9230-7A4853F711B4}" xr6:coauthVersionLast="47" xr6:coauthVersionMax="47" xr10:uidLastSave="{00000000-0000-0000-0000-000000000000}"/>
  <bookViews>
    <workbookView xWindow="720" yWindow="420" windowWidth="15045" windowHeight="15150" xr2:uid="{00000000-000D-0000-FFFF-FFFF00000000}"/>
  </bookViews>
  <sheets>
    <sheet name="Йогексол 350мг 100мл" sheetId="1" r:id="rId1"/>
    <sheet name="Йогексол 350мг 50 мл" sheetId="2" r:id="rId2"/>
  </sheets>
  <definedNames>
    <definedName name="_xlnm._FilterDatabase" localSheetId="0" hidden="1">'Йогексол 350мг 100мл'!$A$1:$G$51</definedName>
    <definedName name="_xlnm._FilterDatabase" localSheetId="1" hidden="1">'Йогексол 350мг 50 мл'!$A$1:$G$1</definedName>
    <definedName name="_xlnm.Print_Area" localSheetId="0">'Йогексол 350мг 100мл'!$A$1:$G$52</definedName>
    <definedName name="_xlnm.Print_Area" localSheetId="1">'Йогексол 350мг 50 мл'!$A$1:$G$47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7" i="2" l="1"/>
  <c r="G26" i="2"/>
  <c r="G23" i="2"/>
  <c r="G17" i="2"/>
  <c r="G16" i="2"/>
  <c r="G31" i="1"/>
  <c r="G30" i="1"/>
  <c r="G29" i="1"/>
  <c r="G26" i="1"/>
  <c r="G20" i="1"/>
  <c r="G19" i="1"/>
  <c r="G25" i="2"/>
  <c r="G24" i="2"/>
  <c r="G22" i="2"/>
  <c r="G21" i="2"/>
  <c r="G28" i="1"/>
  <c r="G27" i="1"/>
  <c r="G25" i="1"/>
  <c r="G24" i="1"/>
  <c r="G19" i="2" l="1"/>
  <c r="G40" i="2"/>
  <c r="G39" i="2"/>
  <c r="G38" i="2"/>
  <c r="G34" i="2"/>
  <c r="G33" i="2"/>
  <c r="G32" i="2"/>
  <c r="G20" i="2"/>
  <c r="G18" i="2"/>
  <c r="G15" i="2"/>
  <c r="G14" i="2"/>
  <c r="G13" i="2"/>
  <c r="G12" i="2"/>
  <c r="G21" i="1"/>
  <c r="G37" i="1"/>
  <c r="G23" i="1"/>
  <c r="G22" i="1"/>
  <c r="G36" i="1"/>
  <c r="E8" i="2" l="1"/>
  <c r="G8" i="2" s="1"/>
  <c r="F4" i="2" s="1"/>
  <c r="F6" i="1" s="1"/>
  <c r="G41" i="2"/>
  <c r="G35" i="2"/>
  <c r="G18" i="1"/>
  <c r="G17" i="1"/>
  <c r="G42" i="2" l="1"/>
  <c r="G38" i="1"/>
  <c r="G39" i="1" s="1"/>
  <c r="G16" i="1"/>
  <c r="G15" i="1"/>
  <c r="G43" i="1"/>
  <c r="G14" i="1"/>
  <c r="G42" i="1"/>
  <c r="G44" i="1"/>
  <c r="G45" i="1" l="1"/>
  <c r="G46" i="1" s="1"/>
  <c r="E10" i="1" l="1"/>
  <c r="G10" i="1" l="1"/>
  <c r="F7" i="1" s="1"/>
  <c r="F5" i="1" l="1"/>
  <c r="F4" i="1" s="1"/>
</calcChain>
</file>

<file path=xl/sharedStrings.xml><?xml version="1.0" encoding="utf-8"?>
<sst xmlns="http://schemas.openxmlformats.org/spreadsheetml/2006/main" count="236" uniqueCount="122">
  <si>
    <t>Цена за единицу 
без НДС и оптовой надбавки, 
руб.</t>
  </si>
  <si>
    <t>Источник информации</t>
  </si>
  <si>
    <t>МНН (торговое наименование), форма выпуска, лекарственная форма, дозировка</t>
  </si>
  <si>
    <t>3. Расчет средневзвешенной цены на основании всех заключенных заказчиком государственных контрактов</t>
  </si>
  <si>
    <t>2.1 Информация, полученная из Реестра контрактов</t>
  </si>
  <si>
    <t>2. Метод сопоставимых рыночных цен (ч.2 - 6 ст. 22 44-ФЗ)</t>
  </si>
  <si>
    <t>Владелец РУ/производитель/упаковщик/ Выпускающий контроль</t>
  </si>
  <si>
    <t>1.Метод тарифный (ч. 8 ст. 22 44-ФЗ)</t>
  </si>
  <si>
    <t>Расчет цены за единицу закупаемого лекарственного препарата</t>
  </si>
  <si>
    <t>Цена за единицу 
с НДС и оптовой надбавкой,
 руб.</t>
  </si>
  <si>
    <t>Оптовая надбавка</t>
  </si>
  <si>
    <t>Минимальная цена за единицу 
без НДС и оптовой надбавки, 
руб.</t>
  </si>
  <si>
    <t>Количество закупаемых единиц</t>
  </si>
  <si>
    <t>Единица измерения</t>
  </si>
  <si>
    <t>Основные характеристики объекта закупки</t>
  </si>
  <si>
    <t>Расчет НМЦК</t>
  </si>
  <si>
    <t xml:space="preserve">Начальная (максимальная) цена контракта (далее - НМЦК) </t>
  </si>
  <si>
    <t>Дата подготовки обоснования НМЦК</t>
  </si>
  <si>
    <t>Поставка лекарственного препарата для медицинского применения</t>
  </si>
  <si>
    <t>Цена за упаковку, 
без НДС и оптовой надбавки, 
руб.</t>
  </si>
  <si>
    <t>Количество товара в единицах измерения в упаковке</t>
  </si>
  <si>
    <t>В соответствии с пунктом 6 Порядка определения начальной (максимальной) цены контракта, цены контракта, заключаемого с единственным поставщиком (подрядчиком, исполнителем), начальной цены единицы товара, работы, услуги при осуществлении закупок лекарственных препаратов для медицинского применения, утвержденного приказом Минздрава России от 19.12.2019 № 1064н, референтная цена не применяется до размещения соответствующих данных в единой информационной системе в сфере закупок.</t>
  </si>
  <si>
    <t>2.2 Информация, полученная по запросу заказчика</t>
  </si>
  <si>
    <t>4. Использование цены, которая рассчитывается автоматически в единой государственной информационной системе в сфере здравоохранения (далее - референтная цена)</t>
  </si>
  <si>
    <t>Цена за единицу 
без НДС и оптовой надбавки,
 руб.</t>
  </si>
  <si>
    <t>Минимальная цена за единицу лекарственного препарата</t>
  </si>
  <si>
    <t>Минимальная цена за единицу лекарственного препарата, определенная методом сопоставимых рыночных цен</t>
  </si>
  <si>
    <t>Минимальная цена за единицу лекарственного препарата (реестр контрактов)</t>
  </si>
  <si>
    <t xml:space="preserve">Минимальная цена за единицу лекарственного препарата </t>
  </si>
  <si>
    <t>Источник информации 
(номер сведений о контракте (реестровой записи);
ссылка на страницу в сети Интернет из Реестра контрактов http://zakupki.gov.ru/)</t>
  </si>
  <si>
    <t>№ РУ (дата регистрации цены (номер решения)</t>
  </si>
  <si>
    <t>см[3*];^мл (мл)</t>
  </si>
  <si>
    <t xml:space="preserve">Вл.Общество с ограниченной ответственностью &amp;#x0D;
"Фирма "ВИПС-МЕД" (ООО "Фирма "ВИПС-МЕД"), Россия&amp;#x0D;
141190, Московская обл., г. Фрязино, &amp;#x0D;
Заводской проезд, д. 4, ~; Вып.к.Перв.Уп.Втор.Уп.Пр.ООО "Фирма "ВИПС-МЕД", Россия; </t>
  </si>
  <si>
    <t>*</t>
  </si>
  <si>
    <t>ЛП-002119 14.10.2020 
 406/20-20-ОПР</t>
  </si>
  <si>
    <t>Йогексол Йогексол раствор для инъекций, 350 мг йода/мл, 100 мл - флаконы (10)  - Коробка картонная</t>
  </si>
  <si>
    <t>Йогексол Йогексол раствор для инъекций, 350 мг йода/мл, 100 мл - флаконы (6)  - Коробка картонная</t>
  </si>
  <si>
    <t>«Обоснование начальной (максимальной) цены контракта»</t>
  </si>
  <si>
    <t xml:space="preserve">Минимальная цена за единицу лекарственного препарата, определенная тарифным методом </t>
  </si>
  <si>
    <t>Начальная (максимальная) цена контракта (далее - НМЦК), в т.ч.</t>
  </si>
  <si>
    <t>Вл.Общество с ограниченной ответственностью "Велфарм" (ООО "Велфарм"), Россия (7733691513); Вып.к.Перв.Уп.Втор.Уп.Пр.Открытое акционерное общество "Акционерное Курганское общество медицинских препаратов и изделий "Синтез" (ОАО "Синтез"), Россия (4501023743);</t>
  </si>
  <si>
    <t>ЙОГЕКСОЛ, РАСТВОР ДЛЯ ИНЪЕКЦИЙ, 350 мг/мл ГРЛС: 350 мг йода/мл 100 мл</t>
  </si>
  <si>
    <t>ЙОГЕКСОЛ, РАСТВОР ДЛЯ ИНЪЕКЦИЙ, 350 мг/мл ГРЛС: 350 мг йода/мл 50 мл</t>
  </si>
  <si>
    <t>Вл.Вып.к.Перв.Уп.Втор.Уп.Пр.ООО "Производственная фармацевтическая компания "Алиум", Россия (5024108186);</t>
  </si>
  <si>
    <t>Вл.Публичное акционерное общество "Фармак" (ПАО "Фармак"), Украина (004811926650); Вып.к.Перв.Уп.Втор.Уп.Пр.ПАО "Фармак", Украина;</t>
  </si>
  <si>
    <t>ЛП-003319 14.10.2020 406/20-20-ОПР</t>
  </si>
  <si>
    <t xml:space="preserve">Вл.ДжиИ Хэлскеа АС, Норвегия (914829674); Вып.к.Перв.Уп.Втор.Уп.Пр.ДжиИ Хэлскеа Ирландия Лимитед, Ирландия (6566586U); </t>
  </si>
  <si>
    <t>*Цена к расчету не принимается в связи с тем, что на основании данных сервиса "Сведения о лекарственных средствах, вводимых в гражданский оборот в Российской Федерации" лекарственный препарат отсутствует в обороте, анализа рынка (реестра контрактов) лекарственный препарат введен в гражданский оборот в РФ, но при этом срок годности лекарственного препарата не покрывает сроки, установленные условиями контракта</t>
  </si>
  <si>
    <t>ЛП-003319	  14.10.2020 406/20-20-ОПР</t>
  </si>
  <si>
    <t>ЛП-006705	 20.04.2021 (234/20-21)</t>
  </si>
  <si>
    <t>ЛП-004156	 22.11.2021 (1139/20-21)</t>
  </si>
  <si>
    <t>Йогексол Йогексол раствор для инъекций, 350 мг йода/мл, 50 мл - флаконы (10) - Коробка картонная</t>
  </si>
  <si>
    <t>Йогексол ЙОГЕКСОЛ-АЛИУМ раствор для инъекций, 350 мг йода/мл, 50 мл - флакон (1) - пачка картонная</t>
  </si>
  <si>
    <t>Йогексол Томогексол раствор для инъекций, 350 мг йода/мл, 50 мл - флаконы (1) - пачки картонные</t>
  </si>
  <si>
    <t>Йогексол Йогексол раствор для инъекций, 350 мг йода/мл, 50 мл - флаконы (1) - пачки картонные</t>
  </si>
  <si>
    <t>Йогексол ЙОГЕКСОЛ-АЛИУМ раствор для инъекций, 350 мг йода/мл, 100 мл - флакон (10) - ящик картонный (для стационаров)</t>
  </si>
  <si>
    <t>Йогексол Томогексол раствор для инъекций, 350 мг йода/мл, 100 мл - флаконы (1) - пачки картонные</t>
  </si>
  <si>
    <t>Йогексол Йогексол раствор для инъекций, 350 мг йода/мл, 100 мл - флаконы (1) - пачки картонные</t>
  </si>
  <si>
    <t xml:space="preserve">Вл.Акционерное общество "Бинергия" (АО "Бинергия"), Россия (5001062880); Вып.к.Перв.Уп.Втор.Уп.Пр.Федеральное казенное предприятие "Армавирская биологическая фабрика" (ФКП "Армавирская биофабрика"), Россия (2343003392); </t>
  </si>
  <si>
    <t>Йогексол Йогексол-АКОС раствор для инъекций, 350 мг йода/мл, 50 мл - флаконы (1)  - пачки картонные</t>
  </si>
  <si>
    <t xml:space="preserve">Вл.Вып.к.Перв.Уп.Втор.Уп.Пр.Открытое акционерное общество "Акционерное Курганское общество медицинских препаратов и изделий "Синтез" (ОАО "Синтез"), Россия (4501023743); </t>
  </si>
  <si>
    <t>Йогексол Йогексол-АКОС раствор для инъекций, 350 мг йода/мл, 100 мл - флаконы (1)  - пачки картонные</t>
  </si>
  <si>
    <t>Йогексол Йогексол-АКОС раствор для инъекций, 350 мг йода/мл, 100 мл - флакон (1)  - пачка картонная</t>
  </si>
  <si>
    <t>Йогексол Йогексол-АКОС раствор для инъекций, 350 мг йода/мл, 50 мл - флакон (1)  - пачка картонная</t>
  </si>
  <si>
    <t>Цена за единицу измерения
без НДС и оптовой надбавки, 
руб., 
руб.</t>
  </si>
  <si>
    <t xml:space="preserve">Предельная цена за упаковку 
без НДС и оптовой надбавки,
руб. </t>
  </si>
  <si>
    <t>Цена за единицу измерения
без НДС и оптовой надбавки, 
руб.</t>
  </si>
  <si>
    <t>ЛП-007605 31.03.2023 
383/20-23</t>
  </si>
  <si>
    <t xml:space="preserve">Вл.Общество с ограниченной ответственностью Химико фармацевтический концерн "МИР" (ООО ХФК "МИР"), Россия (2634105230); Вып.к.Перв.Уп.Втор.Уп.Пр.Открытое акционерное общество Научно-производственный концерн "ЭСКОМ" (ОАО НПК "ЭСКОМ"), Россия (2634040279); </t>
  </si>
  <si>
    <t>Цена за упаковку, 
без НДС, и оптовой надбавкой,
 руб.</t>
  </si>
  <si>
    <t>Цена за единицу 
без НДС ,и оптовой надбавкой,
 руб.</t>
  </si>
  <si>
    <t>ЙОГЕКСОЛ, 21.20.23.112-000002-1-00042-0000000000000, РАСТВОР ДЛЯ ИНЪЕКЦИЙ, 350 мг/мл ГРЛС: 350 мг йода/мл 50 мл</t>
  </si>
  <si>
    <t>ЙОГЕКСОЛ, 21.20.23.112-000002-1-00042-0000000000000, РАСТВОР ДЛЯ ИНЪЕКЦИЙ, 350 мг/мл ГРЛС: 350 мг йода/мл 100 мл</t>
  </si>
  <si>
    <t>Йогексол Омнипак, р-р д/инъек. 350мг йода/мл  50мл №10 фл</t>
  </si>
  <si>
    <t>Йогексол Йогексол раствор для инъекций, 350 мг йода/мл, 100 мл - бутылка (20)  - коробка картонная (для стационаров)</t>
  </si>
  <si>
    <t>ЛП-008758 25.12.2024 
1939/20-24</t>
  </si>
  <si>
    <t>ЛП-№(001139)-(РГ-RU) 25.06.2024 
888/20-24</t>
  </si>
  <si>
    <t>Йогексол Йогексол раствор для инъекций, 350 мг йода/мл, 100 мл - флакон (10)  - коробка картонная (для стационаров)</t>
  </si>
  <si>
    <t xml:space="preserve">Вл.Общество с ограниченной ответственностью  "ПРОМОМЕД РУС" (ООО "ПРОМОМЕД РУС"), Россия (7701379527); Вып.к.Перв.Уп.Втор.Уп.Пр.Акционерное Общество "Биохимик"  (АО "Биохимик"), Россия (1325030352); </t>
  </si>
  <si>
    <t>ЛП-№(004654)-(РГ-RU) 27.04.2024 
592/20-24</t>
  </si>
  <si>
    <t>Йогексол Йогексол ТР раствор для инъекций, 350 мг йода/мл, 100 мл - бутылка (1)  - пачка картонная</t>
  </si>
  <si>
    <t xml:space="preserve">Вл.Вып.к.Перв.Уп.Втор.Уп.Пр.Общество с ограниченной ответственностью "МОСФАРМ" (ООО "МОСФАРМ"), Россия (5042121905); </t>
  </si>
  <si>
    <t>ЛП-№(005436)-(РГ-RU) 21.10.2024 
25-7-4302102-ОПР-изм</t>
  </si>
  <si>
    <t>Йогексол Йогексол-Бинергия раствор для инъекций, 350 мг йода/мл, 100 мл - флаконы (1)  - пачки картонные</t>
  </si>
  <si>
    <t>ЛП-№(007115)-(РГ-RU) 09.01.2025 
25-7-4311644-изм</t>
  </si>
  <si>
    <t>Йогексол Ниоскан раствор для инъекций, 350 мг йода/мл, 100 мл - флакон (10)  - коробка картонная (для стационаров)</t>
  </si>
  <si>
    <t xml:space="preserve">Вл.ООО "Джодас Экспоим", Россия (7723733387); Вып.к.Перв.Уп.Втор.Уп.Пр.Джодас Экспоим Пвт.Лтд, Индия (36AABCJ8653L1Z3); </t>
  </si>
  <si>
    <t>ЛП-№(007486)-(РГ-RU) 24.12.2024 
25-7-4308913-изм</t>
  </si>
  <si>
    <t>Йогексол Омнипак, р-р д/инъек. 300мг йода/мл 100мл №10 фл</t>
  </si>
  <si>
    <t>№ 2190100531024000700 https://zakupki.gov.ru/epz/contract/contractCard/document-info.html?reestrNumber=2190100531024000700&amp;contractInfoId=93472418</t>
  </si>
  <si>
    <t>№ 2631602320624000404 https://zakupki.gov.ru/epz/contract/contractCard/document-info.html?reestrNumber=2631602320624000404&amp;contractInfoId=95145101</t>
  </si>
  <si>
    <t>Йогексол Омнипак®, раствор для инъекций, 350 мг йода/мл 100 мл, №10, флакон</t>
  </si>
  <si>
    <t>№ 2631902889024000167 https://zakupki.gov.ru/epz/contract/contractCard/document-info.html?reestrNumber=2631902889024000167&amp;contractInfoId=92710607</t>
  </si>
  <si>
    <t>№ 1771404207024001904 https://zakupki.gov.ru/epz/contract/contractCard/document-info.html?reestrNumber=1771404207024001904&amp;contractInfoId=94739358</t>
  </si>
  <si>
    <t>№ 2780101439024000254 https://zakupki.gov.ru/epz/contract/contractCard/document-info.html?reestrNumber=2780101439024000254&amp;contractInfoId=94217848</t>
  </si>
  <si>
    <t>Йогексол Йогексол-Бинергия раствор для инъекций, 350 мг йода/мл, 50 мл - флаконы (1)  - пачки картонные</t>
  </si>
  <si>
    <t>№ 2780207842024000734 https://zakupki.gov.ru/epz/contract/contractCard/document-info.html?reestrNumber=2780207842024000734&amp;contractInfoId=93569233</t>
  </si>
  <si>
    <t>Йогексол Йогексол раствор для инъекций, 350 мг йода/мл, 50 мл - бутылка (28)  - коробка картонная (для стационаров)</t>
  </si>
  <si>
    <t>Йогексол Йогексол раствор для инъекций, 350 мг йода/мл, 50 мл - флакон (10)  - коробка картонная (для стационаров)</t>
  </si>
  <si>
    <t>Йогексол Йогексол ТР раствор для инъекций, 350 мг йода/мл, 50 мл - бутылка (1)  - пачка картонная</t>
  </si>
  <si>
    <t>Йогексол Ниоскан раствор для инъекций, 350 мг йода/мл, 50 мл - флакон (10)  - коробка картонная (для стационаров)</t>
  </si>
  <si>
    <t>ЛП-004735 04.12.2024 
1827/1/20-24</t>
  </si>
  <si>
    <t>Йогексол Йогексол-Бинергия раствор для инъекций, 350 мг йода/мл, 100 мл - флаконы (1)  - пачка  картонная</t>
  </si>
  <si>
    <t>ЛП-005573 22.10.2021 
 (976/20-21)</t>
  </si>
  <si>
    <t xml:space="preserve">Вл.Общество с ограниченной ответственностью "ФармАТ" (ООО "ФармАТ"), Россия (7708324051); Вып.к.Перв.Уп.Втор.Уп.Пр.Акционерное общество "ЭкоФармПлюс" (АО "ЭкоФармПлюс"), Россия (5043041240); </t>
  </si>
  <si>
    <t>Йогексол Йогексол раствор для инъекций, 350 мг йода/мл, 100 мл - бутылки (1)  - пачки картонные</t>
  </si>
  <si>
    <t>ЛП-№(006502)-(РГ-RU) 24.02.2025 
25-7-4316660-изм</t>
  </si>
  <si>
    <t xml:space="preserve">Вл.Вып.к.Перв.Уп.Втор.Уп.Пр.Общество с ограниченной ответственностью "Фармасинтез-Тюмень" (ООО "Фармасинтез-Тюмень"), Россия (7203332653); </t>
  </si>
  <si>
    <t>Йогексол Рингаскан раствор для инъекций, 350 мг йода/мл, 100 мл - флаконы (1)  - пачки картонные</t>
  </si>
  <si>
    <t>ЛП-№(008203)-(РГ-RU) 24.03.2025 
25-7-4317394-ОПР-изм</t>
  </si>
  <si>
    <t xml:space="preserve">Вл.Вып.к.Перв.Уп.Втор.Уп.Пр.Юник Фармасьютикал Лабораториз (Отделение фирмы Дж.Б.Кемикалс энд Фармасьютикалс Лтд), Индия (AAACJ1482G); </t>
  </si>
  <si>
    <t>Йогексол ЮНИГЕКСОЛ® раствор для инъекций, 350 мг йода/мл, 100 мл - флаконы (1)  - пачка  картонная</t>
  </si>
  <si>
    <t>ЛП-№(008665)-(РГ-RU) 16.04.2025 
25-7-4318261-ОПР-изм</t>
  </si>
  <si>
    <t>Йогексол Омнипак® раствор для инъекций, 350 мг йода/мл, 100 мл - флаконы (10)  - пачки картонные</t>
  </si>
  <si>
    <t>исх. № КП-2025-ФР-2579 от 24.04.2025 вх.  от 05.05.2025 № 587</t>
  </si>
  <si>
    <t>исх. № 240403-25 от 24.04.2025 вх.  от 05.05.2025 № 588</t>
  </si>
  <si>
    <t>исх. № КП-2025/2038 от 24.04.2025 вх.  от 05.05.2025 № 589</t>
  </si>
  <si>
    <t>Заключенные и исполненные надлежащим образом (без штрафов, неустоек) государственные контракты на лекарственный препарат с учетом эквивалентных лекарственных форм и дозировок за 12 месяцев, предшествующих месяцу расчета, отсутствуют.</t>
  </si>
  <si>
    <t>Йогексол Йогексол-Бинергия раствор для инъекций, 350 мг йода/мл, 50 мл - флаконы (1)  - пачка  картонная</t>
  </si>
  <si>
    <t>Йогексол Йогексол раствор для инъекций, 350 мг йода/мл, 50 мл - бутылки (1)  - пачки картонные</t>
  </si>
  <si>
    <t>Йогексол Рингаскан раствор для инъекций, 350 мг йода/мл, 50 мл - флаконы (1)  - пачки картонные</t>
  </si>
  <si>
    <t>Йогексол Омнипак® раствор для инъекций, 350 мг йода/мл, 50 мл - флаконы (10)  - пачки картонные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</si>
</sst>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₽_-;\-* #,##0.00\ _₽_-;_-* &quot;-&quot;??\ _₽_-;_-@_-"/>
    <numFmt numFmtId="165" formatCode="_-* #,##0.00&quot;р.&quot;_-;\-* #,##0.00&quot;р.&quot;_-;_-* &quot;-&quot;??&quot;р.&quot;_-;_-@_-"/>
    <numFmt numFmtId="166" formatCode="_-* #,##0\ _₽_-;\-* #,##0\ _₽_-;_-* &quot;-&quot;??\ _₽_-;_-@_-"/>
    <numFmt numFmtId="167" formatCode="[$-10419]###\ ###\ ##0.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Times New Roman"/>
      <family val="1"/>
      <charset val="204"/>
    </font>
    <font>
      <sz val="8"/>
      <name val="Calibri"/>
      <family val="2"/>
      <scheme val="minor"/>
    </font>
    <font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4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11"/>
      <color rgb="FF0070C0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indexed="8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104">
    <xf numFmtId="0" fontId="0" fillId="0" borderId="0" xfId="0"/>
    <xf numFmtId="0" fontId="7" fillId="0" borderId="0" xfId="0" applyFont="1"/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66" fontId="3" fillId="0" borderId="1" xfId="1" applyNumberFormat="1" applyFont="1" applyFill="1" applyBorder="1" applyAlignment="1">
      <alignment horizontal="center" vertical="center" wrapText="1"/>
    </xf>
    <xf numFmtId="165" fontId="7" fillId="0" borderId="1" xfId="2" applyFont="1" applyFill="1" applyBorder="1" applyAlignment="1">
      <alignment horizontal="center" vertical="center"/>
    </xf>
    <xf numFmtId="10" fontId="3" fillId="0" borderId="1" xfId="3" applyNumberFormat="1" applyFont="1" applyFill="1" applyBorder="1" applyAlignment="1">
      <alignment horizontal="center" vertical="center" wrapText="1"/>
    </xf>
    <xf numFmtId="165" fontId="6" fillId="0" borderId="1" xfId="2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center" wrapText="1"/>
    </xf>
    <xf numFmtId="167" fontId="5" fillId="0" borderId="7" xfId="0" applyNumberFormat="1" applyFont="1" applyBorder="1" applyAlignment="1" applyProtection="1">
      <alignment horizontal="center" vertical="center" wrapText="1" readingOrder="1"/>
      <protection locked="0"/>
    </xf>
    <xf numFmtId="0" fontId="3" fillId="0" borderId="1" xfId="0" applyFont="1" applyBorder="1" applyAlignment="1">
      <alignment horizontal="left" vertical="center" wrapText="1"/>
    </xf>
    <xf numFmtId="165" fontId="3" fillId="0" borderId="1" xfId="2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165" fontId="3" fillId="2" borderId="1" xfId="2" applyFont="1" applyFill="1" applyBorder="1" applyAlignment="1">
      <alignment horizontal="center" vertical="center"/>
    </xf>
    <xf numFmtId="165" fontId="6" fillId="2" borderId="2" xfId="2" applyFont="1" applyFill="1" applyBorder="1" applyAlignment="1">
      <alignment horizontal="center" vertical="center"/>
    </xf>
    <xf numFmtId="165" fontId="9" fillId="0" borderId="1" xfId="2" applyFont="1" applyFill="1" applyBorder="1" applyAlignment="1">
      <alignment horizontal="center" vertical="center"/>
    </xf>
    <xf numFmtId="165" fontId="9" fillId="0" borderId="1" xfId="0" applyNumberFormat="1" applyFont="1" applyBorder="1" applyAlignment="1">
      <alignment vertical="center" wrapText="1"/>
    </xf>
    <xf numFmtId="167" fontId="5" fillId="0" borderId="7" xfId="0" applyNumberFormat="1" applyFont="1" applyBorder="1" applyAlignment="1" applyProtection="1">
      <alignment vertical="center" wrapText="1" readingOrder="1"/>
      <protection locked="0"/>
    </xf>
    <xf numFmtId="0" fontId="3" fillId="2" borderId="6" xfId="0" applyFont="1" applyFill="1" applyBorder="1" applyAlignment="1">
      <alignment horizontal="center" vertical="top" wrapText="1"/>
    </xf>
    <xf numFmtId="0" fontId="10" fillId="0" borderId="0" xfId="0" applyFont="1"/>
    <xf numFmtId="0" fontId="10" fillId="0" borderId="0" xfId="0" applyFont="1" applyAlignment="1">
      <alignment horizontal="center"/>
    </xf>
    <xf numFmtId="0" fontId="3" fillId="0" borderId="11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center" vertical="center" wrapText="1"/>
    </xf>
    <xf numFmtId="165" fontId="3" fillId="0" borderId="11" xfId="2" applyFont="1" applyFill="1" applyBorder="1" applyAlignment="1">
      <alignment horizontal="center" vertical="center"/>
    </xf>
    <xf numFmtId="165" fontId="7" fillId="0" borderId="11" xfId="2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left" vertical="center" wrapText="1"/>
    </xf>
    <xf numFmtId="0" fontId="5" fillId="0" borderId="7" xfId="0" applyFont="1" applyBorder="1" applyAlignment="1" applyProtection="1">
      <alignment horizontal="center" vertical="center" wrapText="1" readingOrder="1"/>
      <protection locked="0"/>
    </xf>
    <xf numFmtId="0" fontId="3" fillId="0" borderId="12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6" fillId="2" borderId="4" xfId="0" applyFont="1" applyFill="1" applyBorder="1" applyAlignment="1">
      <alignment horizontal="left" vertical="top" wrapText="1"/>
    </xf>
    <xf numFmtId="0" fontId="6" fillId="2" borderId="3" xfId="0" applyFont="1" applyFill="1" applyBorder="1" applyAlignment="1">
      <alignment horizontal="left" vertical="top" wrapText="1"/>
    </xf>
    <xf numFmtId="0" fontId="6" fillId="2" borderId="2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1" fillId="0" borderId="4" xfId="4" applyFont="1" applyFill="1" applyBorder="1" applyAlignment="1">
      <alignment horizontal="center" vertical="center" wrapText="1"/>
    </xf>
    <xf numFmtId="0" fontId="11" fillId="0" borderId="3" xfId="4" applyFont="1" applyFill="1" applyBorder="1" applyAlignment="1">
      <alignment horizontal="center" vertical="center" wrapText="1"/>
    </xf>
    <xf numFmtId="0" fontId="11" fillId="0" borderId="2" xfId="4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left" vertical="center"/>
    </xf>
    <xf numFmtId="14" fontId="3" fillId="0" borderId="1" xfId="0" applyNumberFormat="1" applyFont="1" applyBorder="1" applyAlignment="1">
      <alignment horizontal="right" vertical="center" wrapText="1"/>
    </xf>
    <xf numFmtId="14" fontId="3" fillId="0" borderId="1" xfId="0" applyNumberFormat="1" applyFont="1" applyBorder="1" applyAlignment="1">
      <alignment horizontal="right" vertical="center"/>
    </xf>
    <xf numFmtId="0" fontId="12" fillId="0" borderId="4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165" fontId="12" fillId="0" borderId="4" xfId="2" applyFont="1" applyFill="1" applyBorder="1" applyAlignment="1">
      <alignment horizontal="right" vertical="center"/>
    </xf>
    <xf numFmtId="165" fontId="12" fillId="0" borderId="2" xfId="2" applyFont="1" applyFill="1" applyBorder="1" applyAlignment="1">
      <alignment horizontal="right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5" fillId="0" borderId="4" xfId="0" applyFont="1" applyBorder="1" applyAlignment="1" applyProtection="1">
      <alignment horizontal="center" vertical="top" wrapText="1" readingOrder="1"/>
      <protection locked="0"/>
    </xf>
    <xf numFmtId="0" fontId="5" fillId="0" borderId="2" xfId="0" applyFont="1" applyBorder="1" applyAlignment="1" applyProtection="1">
      <alignment horizontal="center" vertical="top" wrapText="1" readingOrder="1"/>
      <protection locked="0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4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65" fontId="3" fillId="0" borderId="4" xfId="2" applyFont="1" applyFill="1" applyBorder="1" applyAlignment="1">
      <alignment horizontal="right" vertical="center"/>
    </xf>
    <xf numFmtId="165" fontId="3" fillId="0" borderId="2" xfId="2" applyFont="1" applyFill="1" applyBorder="1" applyAlignment="1">
      <alignment horizontal="right" vertical="center"/>
    </xf>
    <xf numFmtId="0" fontId="8" fillId="0" borderId="4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165" fontId="6" fillId="0" borderId="11" xfId="0" applyNumberFormat="1" applyFont="1" applyBorder="1" applyAlignment="1">
      <alignment horizontal="center" vertical="center"/>
    </xf>
    <xf numFmtId="0" fontId="5" fillId="0" borderId="8" xfId="0" applyFont="1" applyBorder="1" applyAlignment="1" applyProtection="1">
      <alignment horizontal="center" vertical="top" wrapText="1" readingOrder="1"/>
      <protection locked="0"/>
    </xf>
    <xf numFmtId="0" fontId="5" fillId="0" borderId="9" xfId="0" applyFont="1" applyBorder="1" applyAlignment="1" applyProtection="1">
      <alignment horizontal="center" vertical="top" wrapText="1" readingOrder="1"/>
      <protection locked="0"/>
    </xf>
    <xf numFmtId="0" fontId="3" fillId="2" borderId="1" xfId="0" applyFont="1" applyFill="1" applyBorder="1" applyAlignment="1">
      <alignment horizontal="justify" vertical="top" wrapText="1"/>
    </xf>
    <xf numFmtId="0" fontId="6" fillId="0" borderId="4" xfId="0" applyFont="1" applyBorder="1" applyAlignment="1">
      <alignment horizontal="left" vertical="top" wrapText="1"/>
    </xf>
    <xf numFmtId="0" fontId="6" fillId="0" borderId="3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left" vertical="top" wrapText="1"/>
    </xf>
    <xf numFmtId="0" fontId="9" fillId="0" borderId="4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165" fontId="6" fillId="0" borderId="4" xfId="2" applyFont="1" applyFill="1" applyBorder="1" applyAlignment="1">
      <alignment horizontal="right" vertical="center"/>
    </xf>
    <xf numFmtId="165" fontId="6" fillId="0" borderId="2" xfId="2" applyFont="1" applyFill="1" applyBorder="1" applyAlignment="1">
      <alignment horizontal="right" vertical="center"/>
    </xf>
    <xf numFmtId="0" fontId="5" fillId="0" borderId="10" xfId="0" applyFont="1" applyBorder="1" applyAlignment="1" applyProtection="1">
      <alignment horizontal="center" vertical="top" wrapText="1" readingOrder="1"/>
      <protection locked="0"/>
    </xf>
  </cellXfs>
  <cellStyles count="5">
    <cellStyle name="Гиперссылка" xfId="4" builtinId="8"/>
    <cellStyle name="Денежный" xfId="2" builtinId="4"/>
    <cellStyle name="Обычный" xfId="0" builtinId="0"/>
    <cellStyle name="Процентный" xfId="3" builtinId="5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  <pageSetUpPr fitToPage="1"/>
  </sheetPr>
  <dimension ref="A1:H51"/>
  <sheetViews>
    <sheetView tabSelected="1" view="pageBreakPreview" zoomScale="85" zoomScaleNormal="85" zoomScaleSheetLayoutView="85" workbookViewId="0">
      <selection activeCell="F4" sqref="F4:G4"/>
    </sheetView>
  </sheetViews>
  <sheetFormatPr defaultColWidth="9.140625" defaultRowHeight="23.25" x14ac:dyDescent="0.35"/>
  <cols>
    <col min="1" max="1" width="52" style="1" customWidth="1"/>
    <col min="2" max="2" width="33.5703125" style="1" customWidth="1"/>
    <col min="3" max="3" width="16.7109375" style="1" customWidth="1"/>
    <col min="4" max="4" width="13.5703125" style="1" customWidth="1"/>
    <col min="5" max="5" width="13.140625" style="1" customWidth="1"/>
    <col min="6" max="6" width="11.7109375" style="1" customWidth="1"/>
    <col min="7" max="7" width="13.42578125" style="1" customWidth="1"/>
    <col min="8" max="8" width="9.140625" style="25"/>
    <col min="9" max="16384" width="9.140625" style="1"/>
  </cols>
  <sheetData>
    <row r="1" spans="1:8" x14ac:dyDescent="0.35">
      <c r="A1" s="54" t="s">
        <v>37</v>
      </c>
      <c r="B1" s="54"/>
      <c r="C1" s="54"/>
      <c r="D1" s="54"/>
      <c r="E1" s="54"/>
      <c r="F1" s="54"/>
      <c r="G1" s="54"/>
    </row>
    <row r="2" spans="1:8" x14ac:dyDescent="0.35">
      <c r="A2" s="55" t="s">
        <v>18</v>
      </c>
      <c r="B2" s="55"/>
      <c r="C2" s="55"/>
      <c r="D2" s="55"/>
      <c r="E2" s="55"/>
      <c r="F2" s="55"/>
      <c r="G2" s="55"/>
    </row>
    <row r="3" spans="1:8" ht="19.5" customHeight="1" x14ac:dyDescent="0.35">
      <c r="A3" s="56" t="s">
        <v>17</v>
      </c>
      <c r="B3" s="56"/>
      <c r="C3" s="56"/>
      <c r="D3" s="56"/>
      <c r="E3" s="56"/>
      <c r="F3" s="57">
        <v>45783</v>
      </c>
      <c r="G3" s="58"/>
    </row>
    <row r="4" spans="1:8" ht="17.25" customHeight="1" x14ac:dyDescent="0.35">
      <c r="A4" s="59" t="s">
        <v>39</v>
      </c>
      <c r="B4" s="60"/>
      <c r="C4" s="60"/>
      <c r="D4" s="60"/>
      <c r="E4" s="61"/>
      <c r="F4" s="62">
        <f>SUM(F5:G6)</f>
        <v>2693250</v>
      </c>
      <c r="G4" s="63"/>
    </row>
    <row r="5" spans="1:8" ht="17.25" customHeight="1" x14ac:dyDescent="0.35">
      <c r="A5" s="75" t="s">
        <v>41</v>
      </c>
      <c r="B5" s="76"/>
      <c r="C5" s="76"/>
      <c r="D5" s="76"/>
      <c r="E5" s="77"/>
      <c r="F5" s="78">
        <f>D10*G10</f>
        <v>2390000</v>
      </c>
      <c r="G5" s="79"/>
    </row>
    <row r="6" spans="1:8" ht="17.25" customHeight="1" x14ac:dyDescent="0.35">
      <c r="A6" s="75" t="s">
        <v>42</v>
      </c>
      <c r="B6" s="76"/>
      <c r="C6" s="76"/>
      <c r="D6" s="76"/>
      <c r="E6" s="77"/>
      <c r="F6" s="78">
        <f>'Йогексол 350мг 50 мл'!F4:G4</f>
        <v>303250</v>
      </c>
      <c r="G6" s="79"/>
    </row>
    <row r="7" spans="1:8" x14ac:dyDescent="0.35">
      <c r="A7" s="83" t="s">
        <v>15</v>
      </c>
      <c r="B7" s="84"/>
      <c r="C7" s="84"/>
      <c r="D7" s="84"/>
      <c r="E7" s="84"/>
      <c r="F7" s="85">
        <f>G10*D10</f>
        <v>2390000</v>
      </c>
      <c r="G7" s="85"/>
    </row>
    <row r="8" spans="1:8" x14ac:dyDescent="0.35">
      <c r="A8" s="80" t="s">
        <v>41</v>
      </c>
      <c r="B8" s="81"/>
      <c r="C8" s="81"/>
      <c r="D8" s="81"/>
      <c r="E8" s="81"/>
      <c r="F8" s="81"/>
      <c r="G8" s="82"/>
    </row>
    <row r="9" spans="1:8" ht="105" x14ac:dyDescent="0.35">
      <c r="A9" s="64" t="s">
        <v>14</v>
      </c>
      <c r="B9" s="65"/>
      <c r="C9" s="2" t="s">
        <v>13</v>
      </c>
      <c r="D9" s="2" t="s">
        <v>12</v>
      </c>
      <c r="E9" s="2" t="s">
        <v>11</v>
      </c>
      <c r="F9" s="2" t="s">
        <v>10</v>
      </c>
      <c r="G9" s="2" t="s">
        <v>9</v>
      </c>
    </row>
    <row r="10" spans="1:8" ht="57.75" customHeight="1" x14ac:dyDescent="0.35">
      <c r="A10" s="66" t="s">
        <v>72</v>
      </c>
      <c r="B10" s="67"/>
      <c r="C10" s="3" t="s">
        <v>31</v>
      </c>
      <c r="D10" s="4">
        <v>200000</v>
      </c>
      <c r="E10" s="5">
        <f>MIN(G31,G45)</f>
        <v>9.5299999999999994</v>
      </c>
      <c r="F10" s="6">
        <v>0.14000000000000001</v>
      </c>
      <c r="G10" s="7">
        <f>ROUNDDOWN((E10+E10*F10)*1.1,2)</f>
        <v>11.95</v>
      </c>
    </row>
    <row r="11" spans="1:8" ht="19.5" customHeight="1" x14ac:dyDescent="0.35">
      <c r="A11" s="71" t="s">
        <v>8</v>
      </c>
      <c r="B11" s="71"/>
      <c r="C11" s="71"/>
      <c r="D11" s="71"/>
      <c r="E11" s="71"/>
      <c r="F11" s="71"/>
      <c r="G11" s="71"/>
    </row>
    <row r="12" spans="1:8" ht="19.5" customHeight="1" x14ac:dyDescent="0.35">
      <c r="A12" s="72" t="s">
        <v>7</v>
      </c>
      <c r="B12" s="73"/>
      <c r="C12" s="73"/>
      <c r="D12" s="73"/>
      <c r="E12" s="73"/>
      <c r="F12" s="73"/>
      <c r="G12" s="74"/>
    </row>
    <row r="13" spans="1:8" ht="98.25" customHeight="1" x14ac:dyDescent="0.35">
      <c r="A13" s="2" t="s">
        <v>2</v>
      </c>
      <c r="B13" s="38" t="s">
        <v>6</v>
      </c>
      <c r="C13" s="39"/>
      <c r="D13" s="8" t="s">
        <v>30</v>
      </c>
      <c r="E13" s="8" t="s">
        <v>65</v>
      </c>
      <c r="F13" s="8" t="s">
        <v>20</v>
      </c>
      <c r="G13" s="2" t="s">
        <v>66</v>
      </c>
    </row>
    <row r="14" spans="1:8" ht="105" customHeight="1" x14ac:dyDescent="0.35">
      <c r="A14" s="9" t="s">
        <v>35</v>
      </c>
      <c r="B14" s="68" t="s">
        <v>32</v>
      </c>
      <c r="C14" s="69"/>
      <c r="D14" s="34" t="s">
        <v>34</v>
      </c>
      <c r="E14" s="10">
        <v>10578.4</v>
      </c>
      <c r="F14" s="2">
        <v>1000</v>
      </c>
      <c r="G14" s="5">
        <f>ROUNDDOWN(E14/F14,2)</f>
        <v>10.57</v>
      </c>
      <c r="H14" s="25" t="s">
        <v>33</v>
      </c>
    </row>
    <row r="15" spans="1:8" ht="104.25" customHeight="1" x14ac:dyDescent="0.35">
      <c r="A15" s="11" t="s">
        <v>36</v>
      </c>
      <c r="B15" s="86" t="s">
        <v>32</v>
      </c>
      <c r="C15" s="87"/>
      <c r="D15" s="34" t="s">
        <v>34</v>
      </c>
      <c r="E15" s="10">
        <v>6415.52</v>
      </c>
      <c r="F15" s="2">
        <v>600</v>
      </c>
      <c r="G15" s="5">
        <f t="shared" ref="G15:G30" si="0">ROUNDDOWN(E15/F15,2)</f>
        <v>10.69</v>
      </c>
      <c r="H15" s="25" t="s">
        <v>33</v>
      </c>
    </row>
    <row r="16" spans="1:8" ht="52.5" customHeight="1" x14ac:dyDescent="0.35">
      <c r="A16" s="11" t="s">
        <v>55</v>
      </c>
      <c r="B16" s="70" t="s">
        <v>43</v>
      </c>
      <c r="C16" s="70"/>
      <c r="D16" s="2" t="s">
        <v>49</v>
      </c>
      <c r="E16" s="12">
        <v>9249.7000000000007</v>
      </c>
      <c r="F16" s="2">
        <v>1000</v>
      </c>
      <c r="G16" s="5">
        <f t="shared" si="0"/>
        <v>9.24</v>
      </c>
      <c r="H16" s="25" t="s">
        <v>33</v>
      </c>
    </row>
    <row r="17" spans="1:8" ht="64.5" customHeight="1" x14ac:dyDescent="0.35">
      <c r="A17" s="11" t="s">
        <v>56</v>
      </c>
      <c r="B17" s="70" t="s">
        <v>44</v>
      </c>
      <c r="C17" s="70"/>
      <c r="D17" s="2" t="s">
        <v>48</v>
      </c>
      <c r="E17" s="12">
        <v>984.64</v>
      </c>
      <c r="F17" s="2">
        <v>100</v>
      </c>
      <c r="G17" s="5">
        <f t="shared" si="0"/>
        <v>9.84</v>
      </c>
      <c r="H17" s="25" t="s">
        <v>33</v>
      </c>
    </row>
    <row r="18" spans="1:8" ht="87.75" customHeight="1" x14ac:dyDescent="0.35">
      <c r="A18" s="11" t="s">
        <v>57</v>
      </c>
      <c r="B18" s="70" t="s">
        <v>40</v>
      </c>
      <c r="C18" s="70"/>
      <c r="D18" s="2" t="s">
        <v>50</v>
      </c>
      <c r="E18" s="12">
        <v>1052.31</v>
      </c>
      <c r="F18" s="2">
        <v>100</v>
      </c>
      <c r="G18" s="5">
        <f t="shared" si="0"/>
        <v>10.52</v>
      </c>
    </row>
    <row r="19" spans="1:8" ht="87.75" customHeight="1" x14ac:dyDescent="0.35">
      <c r="A19" s="33" t="s">
        <v>102</v>
      </c>
      <c r="B19" s="35" t="s">
        <v>58</v>
      </c>
      <c r="C19" s="36"/>
      <c r="D19" s="28" t="s">
        <v>101</v>
      </c>
      <c r="E19" s="29">
        <v>1115.1300000000001</v>
      </c>
      <c r="F19" s="28">
        <v>100</v>
      </c>
      <c r="G19" s="30">
        <f t="shared" si="0"/>
        <v>11.15</v>
      </c>
    </row>
    <row r="20" spans="1:8" ht="74.25" customHeight="1" x14ac:dyDescent="0.35">
      <c r="A20" s="33" t="s">
        <v>105</v>
      </c>
      <c r="B20" s="35" t="s">
        <v>104</v>
      </c>
      <c r="C20" s="36"/>
      <c r="D20" s="28" t="s">
        <v>103</v>
      </c>
      <c r="E20" s="29">
        <v>924.98</v>
      </c>
      <c r="F20" s="28">
        <v>100</v>
      </c>
      <c r="G20" s="30">
        <f t="shared" si="0"/>
        <v>9.24</v>
      </c>
      <c r="H20" s="25" t="s">
        <v>33</v>
      </c>
    </row>
    <row r="21" spans="1:8" ht="97.5" customHeight="1" x14ac:dyDescent="0.35">
      <c r="A21" s="27" t="s">
        <v>74</v>
      </c>
      <c r="B21" s="38" t="s">
        <v>68</v>
      </c>
      <c r="C21" s="39"/>
      <c r="D21" s="28" t="s">
        <v>75</v>
      </c>
      <c r="E21" s="29">
        <v>19065.669999999998</v>
      </c>
      <c r="F21" s="28">
        <v>2000</v>
      </c>
      <c r="G21" s="30">
        <f t="shared" si="0"/>
        <v>9.5299999999999994</v>
      </c>
    </row>
    <row r="22" spans="1:8" ht="63.75" customHeight="1" x14ac:dyDescent="0.35">
      <c r="A22" s="27" t="s">
        <v>61</v>
      </c>
      <c r="B22" s="38" t="s">
        <v>60</v>
      </c>
      <c r="C22" s="39"/>
      <c r="D22" s="28" t="s">
        <v>67</v>
      </c>
      <c r="E22" s="29">
        <v>968.1</v>
      </c>
      <c r="F22" s="28">
        <v>100</v>
      </c>
      <c r="G22" s="30">
        <f t="shared" si="0"/>
        <v>9.68</v>
      </c>
      <c r="H22" s="25" t="s">
        <v>33</v>
      </c>
    </row>
    <row r="23" spans="1:8" ht="66.75" customHeight="1" x14ac:dyDescent="0.35">
      <c r="A23" s="27" t="s">
        <v>62</v>
      </c>
      <c r="B23" s="38" t="s">
        <v>60</v>
      </c>
      <c r="C23" s="39"/>
      <c r="D23" s="28" t="s">
        <v>76</v>
      </c>
      <c r="E23" s="29">
        <v>1005.1</v>
      </c>
      <c r="F23" s="28">
        <v>100</v>
      </c>
      <c r="G23" s="30">
        <f t="shared" si="0"/>
        <v>10.050000000000001</v>
      </c>
    </row>
    <row r="24" spans="1:8" ht="66.75" customHeight="1" x14ac:dyDescent="0.35">
      <c r="A24" s="27" t="s">
        <v>77</v>
      </c>
      <c r="B24" s="35" t="s">
        <v>78</v>
      </c>
      <c r="C24" s="36"/>
      <c r="D24" s="28" t="s">
        <v>79</v>
      </c>
      <c r="E24" s="29">
        <v>9249.7900000000009</v>
      </c>
      <c r="F24" s="28">
        <v>1000</v>
      </c>
      <c r="G24" s="30">
        <f t="shared" si="0"/>
        <v>9.24</v>
      </c>
      <c r="H24" s="25" t="s">
        <v>33</v>
      </c>
    </row>
    <row r="25" spans="1:8" ht="66.75" customHeight="1" x14ac:dyDescent="0.35">
      <c r="A25" s="27" t="s">
        <v>80</v>
      </c>
      <c r="B25" s="35" t="s">
        <v>81</v>
      </c>
      <c r="C25" s="36"/>
      <c r="D25" s="28" t="s">
        <v>82</v>
      </c>
      <c r="E25" s="29">
        <v>1074.96</v>
      </c>
      <c r="F25" s="28">
        <v>100</v>
      </c>
      <c r="G25" s="30">
        <f t="shared" si="0"/>
        <v>10.74</v>
      </c>
    </row>
    <row r="26" spans="1:8" ht="66.75" customHeight="1" x14ac:dyDescent="0.35">
      <c r="A26" s="27" t="s">
        <v>108</v>
      </c>
      <c r="B26" s="35" t="s">
        <v>107</v>
      </c>
      <c r="C26" s="36"/>
      <c r="D26" s="28" t="s">
        <v>106</v>
      </c>
      <c r="E26" s="29">
        <v>1081.4000000000001</v>
      </c>
      <c r="F26" s="28">
        <v>100</v>
      </c>
      <c r="G26" s="30">
        <f t="shared" si="0"/>
        <v>10.81</v>
      </c>
    </row>
    <row r="27" spans="1:8" ht="66.75" customHeight="1" x14ac:dyDescent="0.35">
      <c r="A27" s="27" t="s">
        <v>83</v>
      </c>
      <c r="B27" s="35" t="s">
        <v>58</v>
      </c>
      <c r="C27" s="36"/>
      <c r="D27" s="28" t="s">
        <v>84</v>
      </c>
      <c r="E27" s="29">
        <v>1115.1300000000001</v>
      </c>
      <c r="F27" s="28">
        <v>100</v>
      </c>
      <c r="G27" s="30">
        <f t="shared" si="0"/>
        <v>11.15</v>
      </c>
    </row>
    <row r="28" spans="1:8" ht="66.75" customHeight="1" x14ac:dyDescent="0.35">
      <c r="A28" s="27" t="s">
        <v>85</v>
      </c>
      <c r="B28" s="35" t="s">
        <v>86</v>
      </c>
      <c r="C28" s="36"/>
      <c r="D28" s="28" t="s">
        <v>87</v>
      </c>
      <c r="E28" s="29">
        <v>7731.19</v>
      </c>
      <c r="F28" s="28">
        <v>1000</v>
      </c>
      <c r="G28" s="30">
        <f t="shared" si="0"/>
        <v>7.73</v>
      </c>
      <c r="H28" s="25" t="s">
        <v>33</v>
      </c>
    </row>
    <row r="29" spans="1:8" ht="66.75" customHeight="1" x14ac:dyDescent="0.35">
      <c r="A29" s="27" t="s">
        <v>111</v>
      </c>
      <c r="B29" s="35" t="s">
        <v>110</v>
      </c>
      <c r="C29" s="36"/>
      <c r="D29" s="28" t="s">
        <v>109</v>
      </c>
      <c r="E29" s="29">
        <v>984.64</v>
      </c>
      <c r="F29" s="28">
        <v>100</v>
      </c>
      <c r="G29" s="30">
        <f t="shared" si="0"/>
        <v>9.84</v>
      </c>
      <c r="H29" s="25" t="s">
        <v>33</v>
      </c>
    </row>
    <row r="30" spans="1:8" ht="66.75" customHeight="1" x14ac:dyDescent="0.35">
      <c r="A30" s="27" t="s">
        <v>113</v>
      </c>
      <c r="B30" s="35" t="s">
        <v>46</v>
      </c>
      <c r="C30" s="36"/>
      <c r="D30" s="28" t="s">
        <v>112</v>
      </c>
      <c r="E30" s="29">
        <v>13286.11</v>
      </c>
      <c r="F30" s="28">
        <v>1000</v>
      </c>
      <c r="G30" s="30">
        <f t="shared" si="0"/>
        <v>13.28</v>
      </c>
    </row>
    <row r="31" spans="1:8" ht="18" customHeight="1" x14ac:dyDescent="0.35">
      <c r="A31" s="50" t="s">
        <v>38</v>
      </c>
      <c r="B31" s="51"/>
      <c r="C31" s="51"/>
      <c r="D31" s="51"/>
      <c r="E31" s="51"/>
      <c r="F31" s="52"/>
      <c r="G31" s="7">
        <f>MIN(G18:G19,G21,G23,G25:G27,G30)</f>
        <v>9.5299999999999994</v>
      </c>
    </row>
    <row r="32" spans="1:8" ht="43.5" customHeight="1" x14ac:dyDescent="0.35">
      <c r="A32" s="53" t="s">
        <v>47</v>
      </c>
      <c r="B32" s="51"/>
      <c r="C32" s="51"/>
      <c r="D32" s="51"/>
      <c r="E32" s="51"/>
      <c r="F32" s="51"/>
      <c r="G32" s="52"/>
    </row>
    <row r="33" spans="1:8" ht="24" customHeight="1" x14ac:dyDescent="0.35">
      <c r="A33" s="50" t="s">
        <v>5</v>
      </c>
      <c r="B33" s="51"/>
      <c r="C33" s="51"/>
      <c r="D33" s="51"/>
      <c r="E33" s="51"/>
      <c r="F33" s="51"/>
      <c r="G33" s="52"/>
    </row>
    <row r="34" spans="1:8" ht="21.6" customHeight="1" x14ac:dyDescent="0.35">
      <c r="A34" s="50" t="s">
        <v>4</v>
      </c>
      <c r="B34" s="51"/>
      <c r="C34" s="51"/>
      <c r="D34" s="51"/>
      <c r="E34" s="51"/>
      <c r="F34" s="51"/>
      <c r="G34" s="52"/>
    </row>
    <row r="35" spans="1:8" s="17" customFormat="1" ht="91.5" customHeight="1" x14ac:dyDescent="0.35">
      <c r="A35" s="14" t="s">
        <v>2</v>
      </c>
      <c r="B35" s="43" t="s">
        <v>29</v>
      </c>
      <c r="C35" s="44"/>
      <c r="D35" s="45"/>
      <c r="E35" s="15" t="s">
        <v>19</v>
      </c>
      <c r="F35" s="15" t="s">
        <v>20</v>
      </c>
      <c r="G35" s="24" t="s">
        <v>0</v>
      </c>
      <c r="H35" s="26"/>
    </row>
    <row r="36" spans="1:8" s="17" customFormat="1" ht="53.25" customHeight="1" x14ac:dyDescent="0.35">
      <c r="A36" s="11" t="s">
        <v>91</v>
      </c>
      <c r="B36" s="47" t="s">
        <v>92</v>
      </c>
      <c r="C36" s="48"/>
      <c r="D36" s="49"/>
      <c r="E36" s="12">
        <v>13264.93</v>
      </c>
      <c r="F36" s="18">
        <v>1000</v>
      </c>
      <c r="G36" s="19">
        <f>ROUND(E36/F36,2)</f>
        <v>13.26</v>
      </c>
      <c r="H36" s="26"/>
    </row>
    <row r="37" spans="1:8" s="17" customFormat="1" ht="54" customHeight="1" x14ac:dyDescent="0.35">
      <c r="A37" s="27" t="s">
        <v>88</v>
      </c>
      <c r="B37" s="47" t="s">
        <v>89</v>
      </c>
      <c r="C37" s="48"/>
      <c r="D37" s="49"/>
      <c r="E37" s="29">
        <v>11343.61</v>
      </c>
      <c r="F37" s="31">
        <v>1000</v>
      </c>
      <c r="G37" s="19">
        <f>ROUND(E37/F37,2)</f>
        <v>11.34</v>
      </c>
      <c r="H37" s="26"/>
    </row>
    <row r="38" spans="1:8" s="17" customFormat="1" ht="53.25" customHeight="1" x14ac:dyDescent="0.35">
      <c r="A38" s="27" t="s">
        <v>88</v>
      </c>
      <c r="B38" s="47" t="s">
        <v>96</v>
      </c>
      <c r="C38" s="48"/>
      <c r="D38" s="49"/>
      <c r="E38" s="12">
        <v>13264.79</v>
      </c>
      <c r="F38" s="18">
        <v>1000</v>
      </c>
      <c r="G38" s="19">
        <f>ROUND(E38/F38,0)</f>
        <v>13</v>
      </c>
      <c r="H38" s="26"/>
    </row>
    <row r="39" spans="1:8" s="17" customFormat="1" ht="20.25" customHeight="1" x14ac:dyDescent="0.35">
      <c r="A39" s="95" t="s">
        <v>27</v>
      </c>
      <c r="B39" s="95"/>
      <c r="C39" s="95"/>
      <c r="D39" s="95"/>
      <c r="E39" s="95"/>
      <c r="F39" s="95"/>
      <c r="G39" s="20">
        <f>MIN(G36:G38)</f>
        <v>11.34</v>
      </c>
      <c r="H39" s="26"/>
    </row>
    <row r="40" spans="1:8" ht="19.5" customHeight="1" x14ac:dyDescent="0.35">
      <c r="A40" s="40" t="s">
        <v>22</v>
      </c>
      <c r="B40" s="41"/>
      <c r="C40" s="41"/>
      <c r="D40" s="41"/>
      <c r="E40" s="41"/>
      <c r="F40" s="41"/>
      <c r="G40" s="42"/>
    </row>
    <row r="41" spans="1:8" ht="92.25" customHeight="1" x14ac:dyDescent="0.35">
      <c r="A41" s="14" t="s">
        <v>2</v>
      </c>
      <c r="B41" s="43" t="s">
        <v>1</v>
      </c>
      <c r="C41" s="44"/>
      <c r="D41" s="45"/>
      <c r="E41" s="15" t="s">
        <v>69</v>
      </c>
      <c r="F41" s="16" t="s">
        <v>20</v>
      </c>
      <c r="G41" s="24" t="s">
        <v>70</v>
      </c>
    </row>
    <row r="42" spans="1:8" ht="30" x14ac:dyDescent="0.35">
      <c r="A42" s="27" t="s">
        <v>113</v>
      </c>
      <c r="B42" s="38" t="s">
        <v>114</v>
      </c>
      <c r="C42" s="46"/>
      <c r="D42" s="39"/>
      <c r="E42" s="5">
        <v>13286.11</v>
      </c>
      <c r="F42" s="8">
        <v>1000</v>
      </c>
      <c r="G42" s="5">
        <f>ROUNDDOWN(E42/F42,2)</f>
        <v>13.28</v>
      </c>
    </row>
    <row r="43" spans="1:8" ht="30" x14ac:dyDescent="0.35">
      <c r="A43" s="27" t="s">
        <v>113</v>
      </c>
      <c r="B43" s="38" t="s">
        <v>115</v>
      </c>
      <c r="C43" s="46"/>
      <c r="D43" s="39"/>
      <c r="E43" s="5">
        <v>13286.11</v>
      </c>
      <c r="F43" s="8">
        <v>1000</v>
      </c>
      <c r="G43" s="5">
        <f>ROUNDDOWN(E43/F43,2)</f>
        <v>13.28</v>
      </c>
    </row>
    <row r="44" spans="1:8" ht="39.75" customHeight="1" x14ac:dyDescent="0.35">
      <c r="A44" s="27" t="s">
        <v>113</v>
      </c>
      <c r="B44" s="38" t="s">
        <v>116</v>
      </c>
      <c r="C44" s="46"/>
      <c r="D44" s="39"/>
      <c r="E44" s="5">
        <v>13286.11</v>
      </c>
      <c r="F44" s="8">
        <v>1000</v>
      </c>
      <c r="G44" s="5">
        <f>ROUNDDOWN(E44/F44,2)</f>
        <v>13.28</v>
      </c>
    </row>
    <row r="45" spans="1:8" ht="19.5" customHeight="1" x14ac:dyDescent="0.35">
      <c r="A45" s="89" t="s">
        <v>25</v>
      </c>
      <c r="B45" s="90"/>
      <c r="C45" s="90"/>
      <c r="D45" s="90"/>
      <c r="E45" s="90"/>
      <c r="F45" s="91"/>
      <c r="G45" s="21">
        <f>MIN(G42:G44)</f>
        <v>13.28</v>
      </c>
    </row>
    <row r="46" spans="1:8" ht="19.5" customHeight="1" x14ac:dyDescent="0.35">
      <c r="A46" s="92" t="s">
        <v>26</v>
      </c>
      <c r="B46" s="93"/>
      <c r="C46" s="93"/>
      <c r="D46" s="93"/>
      <c r="E46" s="93"/>
      <c r="F46" s="94"/>
      <c r="G46" s="22">
        <f>MIN(G45,G39)</f>
        <v>11.34</v>
      </c>
    </row>
    <row r="47" spans="1:8" ht="22.15" customHeight="1" x14ac:dyDescent="0.35">
      <c r="A47" s="50" t="s">
        <v>3</v>
      </c>
      <c r="B47" s="51"/>
      <c r="C47" s="51"/>
      <c r="D47" s="51"/>
      <c r="E47" s="51"/>
      <c r="F47" s="51"/>
      <c r="G47" s="52"/>
    </row>
    <row r="48" spans="1:8" ht="85.5" customHeight="1" x14ac:dyDescent="0.35">
      <c r="A48" s="14" t="s">
        <v>2</v>
      </c>
      <c r="B48" s="43" t="s">
        <v>29</v>
      </c>
      <c r="C48" s="44"/>
      <c r="D48" s="45"/>
      <c r="E48" s="15" t="s">
        <v>19</v>
      </c>
      <c r="F48" s="15" t="s">
        <v>20</v>
      </c>
      <c r="G48" s="24" t="s">
        <v>0</v>
      </c>
    </row>
    <row r="49" spans="1:7" ht="40.5" customHeight="1" x14ac:dyDescent="0.35">
      <c r="A49" s="35" t="s">
        <v>117</v>
      </c>
      <c r="B49" s="37"/>
      <c r="C49" s="37"/>
      <c r="D49" s="37"/>
      <c r="E49" s="37"/>
      <c r="F49" s="37"/>
      <c r="G49" s="36"/>
    </row>
    <row r="50" spans="1:7" ht="31.5" customHeight="1" x14ac:dyDescent="0.35">
      <c r="A50" s="40" t="s">
        <v>23</v>
      </c>
      <c r="B50" s="41"/>
      <c r="C50" s="41"/>
      <c r="D50" s="41"/>
      <c r="E50" s="41"/>
      <c r="F50" s="41"/>
      <c r="G50" s="42"/>
    </row>
    <row r="51" spans="1:7" ht="49.5" customHeight="1" x14ac:dyDescent="0.35">
      <c r="A51" s="88" t="s">
        <v>21</v>
      </c>
      <c r="B51" s="88"/>
      <c r="C51" s="88"/>
      <c r="D51" s="88"/>
      <c r="E51" s="88"/>
      <c r="F51" s="88"/>
      <c r="G51" s="88"/>
    </row>
  </sheetData>
  <mergeCells count="56">
    <mergeCell ref="B44:D44"/>
    <mergeCell ref="B48:D48"/>
    <mergeCell ref="A34:G34"/>
    <mergeCell ref="B35:D35"/>
    <mergeCell ref="A39:F39"/>
    <mergeCell ref="B38:D38"/>
    <mergeCell ref="A51:G51"/>
    <mergeCell ref="A50:G50"/>
    <mergeCell ref="A47:G47"/>
    <mergeCell ref="A45:F45"/>
    <mergeCell ref="A46:F46"/>
    <mergeCell ref="B22:C22"/>
    <mergeCell ref="B15:C15"/>
    <mergeCell ref="B16:C16"/>
    <mergeCell ref="B21:C21"/>
    <mergeCell ref="B19:C19"/>
    <mergeCell ref="B20:C20"/>
    <mergeCell ref="A5:E5"/>
    <mergeCell ref="F5:G5"/>
    <mergeCell ref="A6:E6"/>
    <mergeCell ref="F6:G6"/>
    <mergeCell ref="A8:G8"/>
    <mergeCell ref="A7:E7"/>
    <mergeCell ref="F7:G7"/>
    <mergeCell ref="B28:C28"/>
    <mergeCell ref="B26:C26"/>
    <mergeCell ref="A1:G1"/>
    <mergeCell ref="A2:G2"/>
    <mergeCell ref="A3:E3"/>
    <mergeCell ref="F3:G3"/>
    <mergeCell ref="A4:E4"/>
    <mergeCell ref="F4:G4"/>
    <mergeCell ref="A9:B9"/>
    <mergeCell ref="A10:B10"/>
    <mergeCell ref="B14:C14"/>
    <mergeCell ref="B17:C17"/>
    <mergeCell ref="B18:C18"/>
    <mergeCell ref="A11:G11"/>
    <mergeCell ref="A12:G12"/>
    <mergeCell ref="B13:C13"/>
    <mergeCell ref="B29:C29"/>
    <mergeCell ref="B30:C30"/>
    <mergeCell ref="A49:G49"/>
    <mergeCell ref="B23:C23"/>
    <mergeCell ref="A40:G40"/>
    <mergeCell ref="B41:D41"/>
    <mergeCell ref="B42:D42"/>
    <mergeCell ref="B43:D43"/>
    <mergeCell ref="B37:D37"/>
    <mergeCell ref="B36:D36"/>
    <mergeCell ref="A31:F31"/>
    <mergeCell ref="A33:G33"/>
    <mergeCell ref="A32:G32"/>
    <mergeCell ref="B24:C24"/>
    <mergeCell ref="B25:C25"/>
    <mergeCell ref="B27:C27"/>
  </mergeCells>
  <phoneticPr fontId="4" type="noConversion"/>
  <pageMargins left="0.70866141732283472" right="0.70866141732283472" top="0.74803149606299213" bottom="0.74803149606299213" header="0.31496062992125984" footer="0.31496062992125984"/>
  <pageSetup paperSize="9" scale="2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F12D0E-8E80-427F-BC03-71566A18B703}">
  <sheetPr>
    <tabColor rgb="FF92D050"/>
    <pageSetUpPr fitToPage="1"/>
  </sheetPr>
  <dimension ref="A1:H47"/>
  <sheetViews>
    <sheetView view="pageBreakPreview" zoomScale="85" zoomScaleNormal="85" zoomScaleSheetLayoutView="85" workbookViewId="0">
      <selection activeCell="F4" sqref="F4:G4"/>
    </sheetView>
  </sheetViews>
  <sheetFormatPr defaultColWidth="9.140625" defaultRowHeight="23.25" x14ac:dyDescent="0.35"/>
  <cols>
    <col min="1" max="1" width="52" style="1" customWidth="1"/>
    <col min="2" max="2" width="33.5703125" style="1" customWidth="1"/>
    <col min="3" max="3" width="16.7109375" style="1" customWidth="1"/>
    <col min="4" max="4" width="13.5703125" style="1" customWidth="1"/>
    <col min="5" max="5" width="13.140625" style="1" customWidth="1"/>
    <col min="6" max="6" width="11.7109375" style="1" customWidth="1"/>
    <col min="7" max="7" width="13.42578125" style="1" customWidth="1"/>
    <col min="8" max="8" width="9.140625" style="25"/>
    <col min="9" max="16384" width="9.140625" style="1"/>
  </cols>
  <sheetData>
    <row r="1" spans="1:8" x14ac:dyDescent="0.35">
      <c r="A1" s="54" t="s">
        <v>37</v>
      </c>
      <c r="B1" s="54"/>
      <c r="C1" s="54"/>
      <c r="D1" s="54"/>
      <c r="E1" s="54"/>
      <c r="F1" s="54"/>
      <c r="G1" s="54"/>
    </row>
    <row r="2" spans="1:8" s="25" customFormat="1" x14ac:dyDescent="0.35">
      <c r="A2" s="55" t="s">
        <v>18</v>
      </c>
      <c r="B2" s="55"/>
      <c r="C2" s="55"/>
      <c r="D2" s="55"/>
      <c r="E2" s="55"/>
      <c r="F2" s="55"/>
      <c r="G2" s="55"/>
    </row>
    <row r="3" spans="1:8" s="25" customFormat="1" x14ac:dyDescent="0.35">
      <c r="A3" s="56" t="s">
        <v>17</v>
      </c>
      <c r="B3" s="56"/>
      <c r="C3" s="56"/>
      <c r="D3" s="56"/>
      <c r="E3" s="56"/>
      <c r="F3" s="57">
        <v>45783</v>
      </c>
      <c r="G3" s="58"/>
    </row>
    <row r="4" spans="1:8" s="25" customFormat="1" x14ac:dyDescent="0.35">
      <c r="A4" s="98" t="s">
        <v>16</v>
      </c>
      <c r="B4" s="99"/>
      <c r="C4" s="99"/>
      <c r="D4" s="99"/>
      <c r="E4" s="100"/>
      <c r="F4" s="101">
        <f>D8*G8</f>
        <v>303250</v>
      </c>
      <c r="G4" s="102"/>
    </row>
    <row r="5" spans="1:8" s="25" customFormat="1" x14ac:dyDescent="0.35">
      <c r="A5" s="71" t="s">
        <v>15</v>
      </c>
      <c r="B5" s="71"/>
      <c r="C5" s="71"/>
      <c r="D5" s="71"/>
      <c r="E5" s="71"/>
      <c r="F5" s="71"/>
      <c r="G5" s="71"/>
    </row>
    <row r="6" spans="1:8" s="25" customFormat="1" x14ac:dyDescent="0.35">
      <c r="A6" s="80" t="s">
        <v>42</v>
      </c>
      <c r="B6" s="81"/>
      <c r="C6" s="81"/>
      <c r="D6" s="81"/>
      <c r="E6" s="81"/>
      <c r="F6" s="81"/>
      <c r="G6" s="82"/>
    </row>
    <row r="7" spans="1:8" s="25" customFormat="1" ht="105" x14ac:dyDescent="0.35">
      <c r="A7" s="64" t="s">
        <v>14</v>
      </c>
      <c r="B7" s="65"/>
      <c r="C7" s="2" t="s">
        <v>13</v>
      </c>
      <c r="D7" s="2" t="s">
        <v>12</v>
      </c>
      <c r="E7" s="2" t="s">
        <v>11</v>
      </c>
      <c r="F7" s="2" t="s">
        <v>10</v>
      </c>
      <c r="G7" s="2" t="s">
        <v>9</v>
      </c>
    </row>
    <row r="8" spans="1:8" s="25" customFormat="1" ht="38.25" customHeight="1" x14ac:dyDescent="0.35">
      <c r="A8" s="66" t="s">
        <v>71</v>
      </c>
      <c r="B8" s="67"/>
      <c r="C8" s="3" t="s">
        <v>31</v>
      </c>
      <c r="D8" s="4">
        <v>25000</v>
      </c>
      <c r="E8" s="5">
        <f>MIN(G27)</f>
        <v>9.68</v>
      </c>
      <c r="F8" s="6">
        <v>0.14000000000000001</v>
      </c>
      <c r="G8" s="7">
        <f>ROUNDDOWN((E8+E8*F8)*1.1,2)</f>
        <v>12.13</v>
      </c>
    </row>
    <row r="9" spans="1:8" s="25" customFormat="1" x14ac:dyDescent="0.35">
      <c r="A9" s="71" t="s">
        <v>8</v>
      </c>
      <c r="B9" s="71"/>
      <c r="C9" s="71"/>
      <c r="D9" s="71"/>
      <c r="E9" s="71"/>
      <c r="F9" s="71"/>
      <c r="G9" s="71"/>
    </row>
    <row r="10" spans="1:8" s="25" customFormat="1" x14ac:dyDescent="0.35">
      <c r="A10" s="72" t="s">
        <v>7</v>
      </c>
      <c r="B10" s="73"/>
      <c r="C10" s="73"/>
      <c r="D10" s="73"/>
      <c r="E10" s="73"/>
      <c r="F10" s="73"/>
      <c r="G10" s="74"/>
    </row>
    <row r="11" spans="1:8" s="25" customFormat="1" ht="120" x14ac:dyDescent="0.35">
      <c r="A11" s="2" t="s">
        <v>2</v>
      </c>
      <c r="B11" s="38" t="s">
        <v>6</v>
      </c>
      <c r="C11" s="39"/>
      <c r="D11" s="8" t="s">
        <v>30</v>
      </c>
      <c r="E11" s="8" t="s">
        <v>65</v>
      </c>
      <c r="F11" s="8" t="s">
        <v>20</v>
      </c>
      <c r="G11" s="2" t="s">
        <v>64</v>
      </c>
    </row>
    <row r="12" spans="1:8" s="25" customFormat="1" ht="60" x14ac:dyDescent="0.35">
      <c r="A12" s="11" t="s">
        <v>51</v>
      </c>
      <c r="B12" s="86" t="s">
        <v>32</v>
      </c>
      <c r="C12" s="103"/>
      <c r="D12" s="34" t="s">
        <v>34</v>
      </c>
      <c r="E12" s="23">
        <v>5374.8</v>
      </c>
      <c r="F12" s="2">
        <v>500</v>
      </c>
      <c r="G12" s="5">
        <f t="shared" ref="G12:G26" si="0">ROUNDDOWN(E12/F12,2)</f>
        <v>10.74</v>
      </c>
      <c r="H12" s="25" t="s">
        <v>33</v>
      </c>
    </row>
    <row r="13" spans="1:8" s="25" customFormat="1" ht="45" x14ac:dyDescent="0.35">
      <c r="A13" s="11" t="s">
        <v>52</v>
      </c>
      <c r="B13" s="70" t="s">
        <v>43</v>
      </c>
      <c r="C13" s="70"/>
      <c r="D13" s="2" t="s">
        <v>49</v>
      </c>
      <c r="E13" s="12">
        <v>469.93</v>
      </c>
      <c r="F13" s="2">
        <v>50</v>
      </c>
      <c r="G13" s="5">
        <f t="shared" si="0"/>
        <v>9.39</v>
      </c>
      <c r="H13" s="25" t="s">
        <v>33</v>
      </c>
    </row>
    <row r="14" spans="1:8" s="25" customFormat="1" ht="60" x14ac:dyDescent="0.35">
      <c r="A14" s="11" t="s">
        <v>53</v>
      </c>
      <c r="B14" s="38" t="s">
        <v>44</v>
      </c>
      <c r="C14" s="39"/>
      <c r="D14" s="2" t="s">
        <v>45</v>
      </c>
      <c r="E14" s="12">
        <v>492.32</v>
      </c>
      <c r="F14" s="13">
        <v>50</v>
      </c>
      <c r="G14" s="5">
        <f t="shared" si="0"/>
        <v>9.84</v>
      </c>
      <c r="H14" s="25" t="s">
        <v>33</v>
      </c>
    </row>
    <row r="15" spans="1:8" s="25" customFormat="1" ht="45" x14ac:dyDescent="0.35">
      <c r="A15" s="11" t="s">
        <v>54</v>
      </c>
      <c r="B15" s="38" t="s">
        <v>40</v>
      </c>
      <c r="C15" s="39"/>
      <c r="D15" s="2" t="s">
        <v>50</v>
      </c>
      <c r="E15" s="12">
        <v>527.13</v>
      </c>
      <c r="F15" s="13">
        <v>50</v>
      </c>
      <c r="G15" s="5">
        <f t="shared" si="0"/>
        <v>10.54</v>
      </c>
    </row>
    <row r="16" spans="1:8" s="25" customFormat="1" ht="81" customHeight="1" x14ac:dyDescent="0.35">
      <c r="A16" s="33" t="s">
        <v>118</v>
      </c>
      <c r="B16" s="35" t="s">
        <v>58</v>
      </c>
      <c r="C16" s="36"/>
      <c r="D16" s="28" t="s">
        <v>101</v>
      </c>
      <c r="E16" s="29">
        <v>559.6</v>
      </c>
      <c r="F16" s="32">
        <v>50</v>
      </c>
      <c r="G16" s="30">
        <f t="shared" si="0"/>
        <v>11.19</v>
      </c>
    </row>
    <row r="17" spans="1:8" s="25" customFormat="1" ht="76.5" customHeight="1" x14ac:dyDescent="0.35">
      <c r="A17" s="33" t="s">
        <v>119</v>
      </c>
      <c r="B17" s="35" t="s">
        <v>104</v>
      </c>
      <c r="C17" s="36"/>
      <c r="D17" s="28" t="s">
        <v>103</v>
      </c>
      <c r="E17" s="29">
        <v>469.97</v>
      </c>
      <c r="F17" s="32">
        <v>50</v>
      </c>
      <c r="G17" s="30">
        <f t="shared" si="0"/>
        <v>9.39</v>
      </c>
      <c r="H17" s="25" t="s">
        <v>33</v>
      </c>
    </row>
    <row r="18" spans="1:8" s="25" customFormat="1" ht="45" x14ac:dyDescent="0.35">
      <c r="A18" s="27" t="s">
        <v>59</v>
      </c>
      <c r="B18" s="38" t="s">
        <v>60</v>
      </c>
      <c r="C18" s="39"/>
      <c r="D18" s="28" t="s">
        <v>67</v>
      </c>
      <c r="E18" s="29">
        <v>493.1</v>
      </c>
      <c r="F18" s="28">
        <v>50</v>
      </c>
      <c r="G18" s="30">
        <f t="shared" si="0"/>
        <v>9.86</v>
      </c>
      <c r="H18" s="25" t="s">
        <v>33</v>
      </c>
    </row>
    <row r="19" spans="1:8" s="25" customFormat="1" ht="98.25" customHeight="1" x14ac:dyDescent="0.35">
      <c r="A19" s="27" t="s">
        <v>97</v>
      </c>
      <c r="B19" s="38" t="s">
        <v>68</v>
      </c>
      <c r="C19" s="39"/>
      <c r="D19" s="28" t="s">
        <v>75</v>
      </c>
      <c r="E19" s="29">
        <v>13561.96</v>
      </c>
      <c r="F19" s="28">
        <v>1400</v>
      </c>
      <c r="G19" s="30">
        <f t="shared" si="0"/>
        <v>9.68</v>
      </c>
    </row>
    <row r="20" spans="1:8" s="25" customFormat="1" ht="75" x14ac:dyDescent="0.35">
      <c r="A20" s="27" t="s">
        <v>63</v>
      </c>
      <c r="B20" s="38" t="s">
        <v>60</v>
      </c>
      <c r="C20" s="39"/>
      <c r="D20" s="28" t="s">
        <v>76</v>
      </c>
      <c r="E20" s="29">
        <v>513</v>
      </c>
      <c r="F20" s="28">
        <v>50</v>
      </c>
      <c r="G20" s="30">
        <f t="shared" si="0"/>
        <v>10.26</v>
      </c>
    </row>
    <row r="21" spans="1:8" s="25" customFormat="1" ht="63" customHeight="1" x14ac:dyDescent="0.35">
      <c r="A21" s="27" t="s">
        <v>98</v>
      </c>
      <c r="B21" s="35" t="s">
        <v>78</v>
      </c>
      <c r="C21" s="36"/>
      <c r="D21" s="28" t="s">
        <v>79</v>
      </c>
      <c r="E21" s="29">
        <v>4699.75</v>
      </c>
      <c r="F21" s="28">
        <v>500</v>
      </c>
      <c r="G21" s="30">
        <f t="shared" si="0"/>
        <v>9.39</v>
      </c>
      <c r="H21" s="25" t="s">
        <v>33</v>
      </c>
    </row>
    <row r="22" spans="1:8" s="25" customFormat="1" ht="71.25" customHeight="1" x14ac:dyDescent="0.35">
      <c r="A22" s="27" t="s">
        <v>99</v>
      </c>
      <c r="B22" s="35" t="s">
        <v>81</v>
      </c>
      <c r="C22" s="36"/>
      <c r="D22" s="28" t="s">
        <v>82</v>
      </c>
      <c r="E22" s="29">
        <v>537.48</v>
      </c>
      <c r="F22" s="28">
        <v>50</v>
      </c>
      <c r="G22" s="30">
        <f t="shared" si="0"/>
        <v>10.74</v>
      </c>
    </row>
    <row r="23" spans="1:8" s="25" customFormat="1" ht="71.25" customHeight="1" x14ac:dyDescent="0.35">
      <c r="A23" s="27" t="s">
        <v>120</v>
      </c>
      <c r="B23" s="35" t="s">
        <v>107</v>
      </c>
      <c r="C23" s="36"/>
      <c r="D23" s="28" t="s">
        <v>106</v>
      </c>
      <c r="E23" s="29">
        <v>563.95000000000005</v>
      </c>
      <c r="F23" s="28">
        <v>50</v>
      </c>
      <c r="G23" s="30">
        <f t="shared" si="0"/>
        <v>11.27</v>
      </c>
    </row>
    <row r="24" spans="1:8" s="25" customFormat="1" ht="71.25" customHeight="1" x14ac:dyDescent="0.35">
      <c r="A24" s="27" t="s">
        <v>95</v>
      </c>
      <c r="B24" s="35" t="s">
        <v>58</v>
      </c>
      <c r="C24" s="36"/>
      <c r="D24" s="28" t="s">
        <v>84</v>
      </c>
      <c r="E24" s="29">
        <v>559.6</v>
      </c>
      <c r="F24" s="28">
        <v>50</v>
      </c>
      <c r="G24" s="30">
        <f t="shared" si="0"/>
        <v>11.19</v>
      </c>
    </row>
    <row r="25" spans="1:8" s="25" customFormat="1" ht="71.25" customHeight="1" x14ac:dyDescent="0.35">
      <c r="A25" s="27" t="s">
        <v>100</v>
      </c>
      <c r="B25" s="35" t="s">
        <v>86</v>
      </c>
      <c r="C25" s="36"/>
      <c r="D25" s="28" t="s">
        <v>87</v>
      </c>
      <c r="E25" s="29">
        <v>3928.16</v>
      </c>
      <c r="F25" s="28">
        <v>500</v>
      </c>
      <c r="G25" s="30">
        <f t="shared" si="0"/>
        <v>7.85</v>
      </c>
      <c r="H25" s="25" t="s">
        <v>33</v>
      </c>
    </row>
    <row r="26" spans="1:8" s="25" customFormat="1" ht="71.25" customHeight="1" x14ac:dyDescent="0.35">
      <c r="A26" s="27" t="s">
        <v>121</v>
      </c>
      <c r="B26" s="35" t="s">
        <v>46</v>
      </c>
      <c r="C26" s="36"/>
      <c r="D26" s="28" t="s">
        <v>112</v>
      </c>
      <c r="E26" s="29">
        <v>6750.57</v>
      </c>
      <c r="F26" s="28">
        <v>500</v>
      </c>
      <c r="G26" s="30">
        <f t="shared" si="0"/>
        <v>13.5</v>
      </c>
    </row>
    <row r="27" spans="1:8" s="25" customFormat="1" x14ac:dyDescent="0.35">
      <c r="A27" s="50" t="s">
        <v>28</v>
      </c>
      <c r="B27" s="51"/>
      <c r="C27" s="51"/>
      <c r="D27" s="51"/>
      <c r="E27" s="51"/>
      <c r="F27" s="52"/>
      <c r="G27" s="7">
        <f>MIN(G15:G16,G19:G20,G22:G24,G26)</f>
        <v>9.68</v>
      </c>
    </row>
    <row r="28" spans="1:8" s="25" customFormat="1" ht="45.75" customHeight="1" x14ac:dyDescent="0.35">
      <c r="A28" s="53" t="s">
        <v>47</v>
      </c>
      <c r="B28" s="96"/>
      <c r="C28" s="96"/>
      <c r="D28" s="96"/>
      <c r="E28" s="96"/>
      <c r="F28" s="96"/>
      <c r="G28" s="97"/>
    </row>
    <row r="29" spans="1:8" s="25" customFormat="1" x14ac:dyDescent="0.35">
      <c r="A29" s="50" t="s">
        <v>5</v>
      </c>
      <c r="B29" s="51"/>
      <c r="C29" s="51"/>
      <c r="D29" s="51"/>
      <c r="E29" s="51"/>
      <c r="F29" s="51"/>
      <c r="G29" s="52"/>
    </row>
    <row r="30" spans="1:8" s="25" customFormat="1" x14ac:dyDescent="0.35">
      <c r="A30" s="50" t="s">
        <v>4</v>
      </c>
      <c r="B30" s="51"/>
      <c r="C30" s="51"/>
      <c r="D30" s="51"/>
      <c r="E30" s="51"/>
      <c r="F30" s="51"/>
      <c r="G30" s="52"/>
    </row>
    <row r="31" spans="1:8" s="25" customFormat="1" ht="90" x14ac:dyDescent="0.35">
      <c r="A31" s="14" t="s">
        <v>2</v>
      </c>
      <c r="B31" s="43" t="s">
        <v>29</v>
      </c>
      <c r="C31" s="44"/>
      <c r="D31" s="45"/>
      <c r="E31" s="15" t="s">
        <v>19</v>
      </c>
      <c r="F31" s="16" t="s">
        <v>20</v>
      </c>
      <c r="G31" s="14" t="s">
        <v>0</v>
      </c>
    </row>
    <row r="32" spans="1:8" s="25" customFormat="1" ht="53.25" customHeight="1" x14ac:dyDescent="0.35">
      <c r="A32" s="11" t="s">
        <v>73</v>
      </c>
      <c r="B32" s="47" t="s">
        <v>90</v>
      </c>
      <c r="C32" s="48"/>
      <c r="D32" s="49"/>
      <c r="E32" s="12">
        <v>5664.53</v>
      </c>
      <c r="F32" s="18">
        <v>500</v>
      </c>
      <c r="G32" s="19">
        <f>ROUND(E32/F32,2)</f>
        <v>11.33</v>
      </c>
    </row>
    <row r="33" spans="1:7" s="25" customFormat="1" ht="58.5" customHeight="1" x14ac:dyDescent="0.35">
      <c r="A33" s="11" t="s">
        <v>73</v>
      </c>
      <c r="B33" s="47" t="s">
        <v>93</v>
      </c>
      <c r="C33" s="48"/>
      <c r="D33" s="49"/>
      <c r="E33" s="29">
        <v>6737.85</v>
      </c>
      <c r="F33" s="31">
        <v>500</v>
      </c>
      <c r="G33" s="19">
        <f>ROUND(E33/F33,2)</f>
        <v>13.48</v>
      </c>
    </row>
    <row r="34" spans="1:7" s="25" customFormat="1" ht="49.5" customHeight="1" x14ac:dyDescent="0.35">
      <c r="A34" s="11" t="s">
        <v>73</v>
      </c>
      <c r="B34" s="47" t="s">
        <v>94</v>
      </c>
      <c r="C34" s="48"/>
      <c r="D34" s="49"/>
      <c r="E34" s="12">
        <v>6737.85</v>
      </c>
      <c r="F34" s="18">
        <v>500</v>
      </c>
      <c r="G34" s="19">
        <f>ROUND(E34/F34,2)</f>
        <v>13.48</v>
      </c>
    </row>
    <row r="35" spans="1:7" s="25" customFormat="1" x14ac:dyDescent="0.35">
      <c r="A35" s="95" t="s">
        <v>27</v>
      </c>
      <c r="B35" s="95"/>
      <c r="C35" s="95"/>
      <c r="D35" s="95"/>
      <c r="E35" s="95"/>
      <c r="F35" s="95"/>
      <c r="G35" s="20">
        <f>MIN(G32:G34)</f>
        <v>11.33</v>
      </c>
    </row>
    <row r="36" spans="1:7" s="25" customFormat="1" x14ac:dyDescent="0.35">
      <c r="A36" s="40" t="s">
        <v>22</v>
      </c>
      <c r="B36" s="41"/>
      <c r="C36" s="41"/>
      <c r="D36" s="41"/>
      <c r="E36" s="41"/>
      <c r="F36" s="41"/>
      <c r="G36" s="42"/>
    </row>
    <row r="37" spans="1:7" s="25" customFormat="1" ht="90" x14ac:dyDescent="0.35">
      <c r="A37" s="14" t="s">
        <v>2</v>
      </c>
      <c r="B37" s="43" t="s">
        <v>1</v>
      </c>
      <c r="C37" s="44"/>
      <c r="D37" s="45"/>
      <c r="E37" s="15" t="s">
        <v>19</v>
      </c>
      <c r="F37" s="16" t="s">
        <v>20</v>
      </c>
      <c r="G37" s="14" t="s">
        <v>24</v>
      </c>
    </row>
    <row r="38" spans="1:7" s="25" customFormat="1" ht="30" x14ac:dyDescent="0.35">
      <c r="A38" s="27" t="s">
        <v>121</v>
      </c>
      <c r="B38" s="38" t="s">
        <v>114</v>
      </c>
      <c r="C38" s="46"/>
      <c r="D38" s="39"/>
      <c r="E38" s="5">
        <v>6750.57</v>
      </c>
      <c r="F38" s="8">
        <v>500</v>
      </c>
      <c r="G38" s="5">
        <f>ROUNDDOWN(E38/F38,2)</f>
        <v>13.5</v>
      </c>
    </row>
    <row r="39" spans="1:7" s="25" customFormat="1" ht="30" x14ac:dyDescent="0.35">
      <c r="A39" s="27" t="s">
        <v>121</v>
      </c>
      <c r="B39" s="38" t="s">
        <v>115</v>
      </c>
      <c r="C39" s="46"/>
      <c r="D39" s="39"/>
      <c r="E39" s="5">
        <v>6750.57</v>
      </c>
      <c r="F39" s="8">
        <v>500</v>
      </c>
      <c r="G39" s="5">
        <f>ROUNDDOWN(E39/F39,2)</f>
        <v>13.5</v>
      </c>
    </row>
    <row r="40" spans="1:7" s="25" customFormat="1" ht="30" x14ac:dyDescent="0.35">
      <c r="A40" s="27" t="s">
        <v>121</v>
      </c>
      <c r="B40" s="38" t="s">
        <v>116</v>
      </c>
      <c r="C40" s="46"/>
      <c r="D40" s="39"/>
      <c r="E40" s="5">
        <v>6750.57</v>
      </c>
      <c r="F40" s="8">
        <v>500</v>
      </c>
      <c r="G40" s="5">
        <f>ROUNDDOWN(E40/F40,2)</f>
        <v>13.5</v>
      </c>
    </row>
    <row r="41" spans="1:7" s="25" customFormat="1" x14ac:dyDescent="0.35">
      <c r="A41" s="89" t="s">
        <v>25</v>
      </c>
      <c r="B41" s="90"/>
      <c r="C41" s="90"/>
      <c r="D41" s="90"/>
      <c r="E41" s="90"/>
      <c r="F41" s="91"/>
      <c r="G41" s="21">
        <f>MIN(G38:G40)</f>
        <v>13.5</v>
      </c>
    </row>
    <row r="42" spans="1:7" s="25" customFormat="1" x14ac:dyDescent="0.35">
      <c r="A42" s="92" t="s">
        <v>26</v>
      </c>
      <c r="B42" s="93"/>
      <c r="C42" s="93"/>
      <c r="D42" s="93"/>
      <c r="E42" s="93"/>
      <c r="F42" s="94"/>
      <c r="G42" s="22">
        <f>MIN(G41,G35)</f>
        <v>11.33</v>
      </c>
    </row>
    <row r="43" spans="1:7" s="25" customFormat="1" x14ac:dyDescent="0.35">
      <c r="A43" s="50" t="s">
        <v>3</v>
      </c>
      <c r="B43" s="51"/>
      <c r="C43" s="51"/>
      <c r="D43" s="51"/>
      <c r="E43" s="51"/>
      <c r="F43" s="51"/>
      <c r="G43" s="52"/>
    </row>
    <row r="44" spans="1:7" s="25" customFormat="1" ht="59.25" customHeight="1" x14ac:dyDescent="0.35">
      <c r="A44" s="14" t="s">
        <v>2</v>
      </c>
      <c r="B44" s="43" t="s">
        <v>29</v>
      </c>
      <c r="C44" s="44"/>
      <c r="D44" s="45"/>
      <c r="E44" s="15" t="s">
        <v>19</v>
      </c>
      <c r="F44" s="16" t="s">
        <v>20</v>
      </c>
      <c r="G44" s="14" t="s">
        <v>0</v>
      </c>
    </row>
    <row r="45" spans="1:7" s="25" customFormat="1" ht="45.75" customHeight="1" x14ac:dyDescent="0.35">
      <c r="A45" s="35" t="s">
        <v>117</v>
      </c>
      <c r="B45" s="37"/>
      <c r="C45" s="37"/>
      <c r="D45" s="37"/>
      <c r="E45" s="37"/>
      <c r="F45" s="37"/>
      <c r="G45" s="36"/>
    </row>
    <row r="46" spans="1:7" s="25" customFormat="1" x14ac:dyDescent="0.35">
      <c r="A46" s="40" t="s">
        <v>23</v>
      </c>
      <c r="B46" s="41"/>
      <c r="C46" s="41"/>
      <c r="D46" s="41"/>
      <c r="E46" s="41"/>
      <c r="F46" s="41"/>
      <c r="G46" s="42"/>
    </row>
    <row r="47" spans="1:7" s="25" customFormat="1" x14ac:dyDescent="0.35">
      <c r="A47" s="88" t="s">
        <v>21</v>
      </c>
      <c r="B47" s="88"/>
      <c r="C47" s="88"/>
      <c r="D47" s="88"/>
      <c r="E47" s="88"/>
      <c r="F47" s="88"/>
      <c r="G47" s="88"/>
    </row>
  </sheetData>
  <mergeCells count="49">
    <mergeCell ref="A2:G2"/>
    <mergeCell ref="A3:E3"/>
    <mergeCell ref="F3:G3"/>
    <mergeCell ref="B19:C19"/>
    <mergeCell ref="A1:G1"/>
    <mergeCell ref="A4:E4"/>
    <mergeCell ref="F4:G4"/>
    <mergeCell ref="A5:G5"/>
    <mergeCell ref="A6:G6"/>
    <mergeCell ref="A7:B7"/>
    <mergeCell ref="A8:B8"/>
    <mergeCell ref="A9:G9"/>
    <mergeCell ref="A10:G10"/>
    <mergeCell ref="B11:C11"/>
    <mergeCell ref="B12:C12"/>
    <mergeCell ref="B13:C13"/>
    <mergeCell ref="A27:F27"/>
    <mergeCell ref="A28:G28"/>
    <mergeCell ref="A29:G29"/>
    <mergeCell ref="B14:C14"/>
    <mergeCell ref="B15:C15"/>
    <mergeCell ref="B18:C18"/>
    <mergeCell ref="B20:C20"/>
    <mergeCell ref="B21:C21"/>
    <mergeCell ref="B22:C22"/>
    <mergeCell ref="B24:C24"/>
    <mergeCell ref="B25:C25"/>
    <mergeCell ref="B16:C16"/>
    <mergeCell ref="B17:C17"/>
    <mergeCell ref="B23:C23"/>
    <mergeCell ref="B26:C26"/>
    <mergeCell ref="A42:F42"/>
    <mergeCell ref="A43:G43"/>
    <mergeCell ref="A46:G46"/>
    <mergeCell ref="A47:G47"/>
    <mergeCell ref="B44:D44"/>
    <mergeCell ref="A45:G45"/>
    <mergeCell ref="A41:F41"/>
    <mergeCell ref="A30:G30"/>
    <mergeCell ref="B31:D31"/>
    <mergeCell ref="B32:D32"/>
    <mergeCell ref="B33:D33"/>
    <mergeCell ref="B34:D34"/>
    <mergeCell ref="A35:F35"/>
    <mergeCell ref="A36:G36"/>
    <mergeCell ref="B37:D37"/>
    <mergeCell ref="B38:D38"/>
    <mergeCell ref="B39:D39"/>
    <mergeCell ref="B40:D40"/>
  </mergeCells>
  <phoneticPr fontId="4" type="noConversion"/>
  <pageMargins left="0.70866141732283472" right="0.70866141732283472" top="0.74803149606299213" bottom="0.74803149606299213" header="0.31496062992125984" footer="0.31496062992125984"/>
  <pageSetup paperSize="9" scale="3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Йогексол 350мг 100мл</vt:lpstr>
      <vt:lpstr>Йогексол 350мг 50 мл</vt:lpstr>
      <vt:lpstr>'Йогексол 350мг 100мл'!Область_печати</vt:lpstr>
      <vt:lpstr>'Йогексол 350мг 50 мл'!Область_печати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Марат Мухатинов</cp:lastModifiedBy>
  <cp:lastPrinted>2021-03-16T11:54:19Z</cp:lastPrinted>
  <dcterms:created xsi:type="dcterms:W3CDTF">2018-04-09T06:40:37Z</dcterms:created>
  <dcterms:modified xsi:type="dcterms:W3CDTF">2025-05-06T06:33:44Z</dcterms:modified>
</cp:coreProperties>
</file>