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МЦК" sheetId="1" state="visible" r:id="rId2"/>
  </sheets>
  <definedNames>
    <definedName function="false" hidden="false" localSheetId="0" name="_xlnm.Print_Area" vbProcedure="false">НМЦК!$A$1:$G$50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<sst xmlns="http://schemas.openxmlformats.org/spreadsheetml/2006/main" count="120" uniqueCount="87">
  <si>
    <r>
      <rPr>
        <b val="true"/>
        <sz val="10"/>
        <color rgb="FF00000A"/>
        <rFont val="Times New Roman"/>
        <family val="1"/>
        <charset val="204"/>
      </rPr>
      <t xml:space="preserve">СОГЛАСОВАНО
Заведующая аптекой ГБУЗ СО  «АЦРБ»
__________________И.А. Ежова
</t>
    </r>
    <r>
      <rPr>
        <b val="true"/>
        <sz val="12"/>
        <color rgb="FF00000A"/>
        <rFont val="Times New Roman"/>
        <family val="1"/>
        <charset val="204"/>
      </rPr>
      <t xml:space="preserve">     
</t>
    </r>
  </si>
  <si>
    <r>
      <rPr>
        <b val="true"/>
        <sz val="12"/>
        <color rgb="FF00000A"/>
        <rFont val="Times New Roman"/>
        <family val="1"/>
        <charset val="204"/>
      </rPr>
      <t xml:space="preserve">  </t>
    </r>
    <r>
      <rPr>
        <b val="true"/>
        <sz val="10"/>
        <color rgb="FF00000A"/>
        <rFont val="Times New Roman"/>
        <family val="1"/>
        <charset val="204"/>
      </rPr>
      <t xml:space="preserve">УТВЕРЖДАЮ 
</t>
    </r>
    <r>
      <rPr>
        <b val="true"/>
        <sz val="12"/>
        <color rgb="FF00000A"/>
        <rFont val="Times New Roman"/>
        <family val="1"/>
        <charset val="204"/>
      </rPr>
      <t xml:space="preserve">      </t>
    </r>
    <r>
      <rPr>
        <b val="true"/>
        <sz val="10"/>
        <color rgb="FF00000A"/>
        <rFont val="Times New Roman"/>
        <family val="1"/>
        <charset val="204"/>
      </rPr>
      <t xml:space="preserve">Главный врач ГБУЗ СО  «АЦРБ»
</t>
    </r>
    <r>
      <rPr>
        <b val="true"/>
        <sz val="12"/>
        <color rgb="FF00000A"/>
        <rFont val="Times New Roman"/>
        <family val="1"/>
        <charset val="204"/>
      </rPr>
      <t xml:space="preserve">       </t>
    </r>
    <r>
      <rPr>
        <b val="true"/>
        <sz val="10"/>
        <color rgb="FF00000A"/>
        <rFont val="Times New Roman"/>
        <family val="1"/>
        <charset val="204"/>
      </rPr>
      <t xml:space="preserve">__________________В.А. Худяков
</t>
    </r>
    <r>
      <rPr>
        <b val="true"/>
        <sz val="12"/>
        <color rgb="FF00000A"/>
        <rFont val="Times New Roman"/>
        <family val="1"/>
        <charset val="204"/>
      </rPr>
      <t xml:space="preserve">                                                                                </t>
    </r>
    <r>
      <rPr>
        <b val="true"/>
        <sz val="10"/>
        <color rgb="FF00000A"/>
        <rFont val="Times New Roman"/>
        <family val="1"/>
        <charset val="204"/>
      </rPr>
      <t xml:space="preserve">М.П.</t>
    </r>
  </si>
  <si>
    <t xml:space="preserve">Часть IV «Обоснование начальной (максимальной) цены контракта»</t>
  </si>
  <si>
    <t xml:space="preserve">Поставка лекарственного препарата для медицинского применения</t>
  </si>
  <si>
    <t xml:space="preserve">Дата подготовки обоснования НМЦК</t>
  </si>
  <si>
    <t xml:space="preserve">Начальная (максимальная) цена контракта (далее - НМЦК) </t>
  </si>
  <si>
    <t xml:space="preserve">Расчет НМЦК</t>
  </si>
  <si>
    <t xml:space="preserve">Основные характеристики объекта закупки</t>
  </si>
  <si>
    <t xml:space="preserve">Единица измерения</t>
  </si>
  <si>
    <t xml:space="preserve">Количество закупаемых единиц</t>
  </si>
  <si>
    <t xml:space="preserve">Минимальная цена за единицу 
без НДС и оптовой надбавки, 
руб.</t>
  </si>
  <si>
    <t xml:space="preserve">Оптовая надбавка</t>
  </si>
  <si>
    <t xml:space="preserve">Цена за единицу 
с НДС и оптовой надбавкой,
 руб.</t>
  </si>
  <si>
    <t xml:space="preserve">Эноксапарин натрия, раствор для инъекций и/или раствор для подкожного введения, 
10000 МЕ/мл и/или 10000 анти-Ха МЕ/мл - 0,4 мл</t>
  </si>
  <si>
    <t xml:space="preserve">мл</t>
  </si>
  <si>
    <t xml:space="preserve">Расчет цены за единицу закупаемого лекарственного препарата</t>
  </si>
  <si>
    <t xml:space="preserve">1.Метод тарифный (ч. 8 ст. 22 44-ФЗ)</t>
  </si>
  <si>
    <t xml:space="preserve">МНН (торговое наименование), форма выпуска, лекарственная форма, дозировка</t>
  </si>
  <si>
    <t xml:space="preserve">Владелец РУ/производитель/упаковщик/ Выпускающий контроль</t>
  </si>
  <si>
    <t xml:space="preserve">№ РУ</t>
  </si>
  <si>
    <t xml:space="preserve">Предельная цена за упаковку
без НДС,
руб. </t>
  </si>
  <si>
    <t xml:space="preserve">Количество товара в единицах измерения в упаковке, мл</t>
  </si>
  <si>
    <t xml:space="preserve">Цена за единицу измерения
без НДС, 
руб.</t>
  </si>
  <si>
    <t xml:space="preserve"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</si>
  <si>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 xml:space="preserve"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</si>
  <si>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 xml:space="preserve">ЛП-004981</t>
  </si>
  <si>
    <t xml:space="preserve"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</si>
  <si>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 xml:space="preserve">Вл.Вып.к.Перв.Уп.Втор.Уп.Пр.Закрытое акционерное общество "ФармФирма "Сотекс" (ЗАО "ФармФирма "Сотекс"), Россия (7715240941);</t>
  </si>
  <si>
    <t xml:space="preserve">ЛП-002330</t>
  </si>
  <si>
    <t xml:space="preserve">Эноксапарин натрия (Эниксум), раствор для инъекций, 4000 анти-Ха МЕ/0.4 мл, 0.4 мл - шприцы (2) - контурные ячейковые упаковки (5) - пачки картонные</t>
  </si>
  <si>
    <t xml:space="preserve">Эноксапарин натрия (Эниксум), раствор для инъекций, 4000 анти-Ха МЕ/0.4 мл, 0.4 мл - ампулы (5) - контурные ячейковые упаковки (2) - пачки картонные</t>
  </si>
  <si>
    <t xml:space="preserve">Эноксапарин натрия (Эноксапарин натрия), раствор для инъекций, 10000 анти-Xa МЕ/мл, 0.4 мл - шприцы (10) - пачки картонные</t>
  </si>
  <si>
    <t xml:space="preserve"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</si>
  <si>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 xml:space="preserve">ЛП-004284</t>
  </si>
  <si>
    <t xml:space="preserve"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</si>
  <si>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 xml:space="preserve">Вл.Санофи-Авентис Франс, Франция; Перв.Уп.Пр.Санофи Винтроп Индустрия, Франция; Вып.к.Втор.Уп.ОАО "Фармстандарт-УфаВИТА", Россия;</t>
  </si>
  <si>
    <t xml:space="preserve">П N014462/01</t>
  </si>
  <si>
    <t xml:space="preserve">Эноксапарин натрия (Клексан), раствор для инъекций, 4 тыс.анти-Xa МЕ/0.4 мл, 0.4 мл - шприцы с защитной системой иглы (10) - пачка картонная</t>
  </si>
  <si>
    <t xml:space="preserve"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</si>
  <si>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 xml:space="preserve"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</si>
  <si>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 xml:space="preserve">Эноксапарин натрия (Эноксапарин натрия), раствор для инъекций, 10000 анти-Xa МЕ/мл, 0.4 мл - шприцы (2) - пачки картонные</t>
  </si>
  <si>
    <t xml:space="preserve"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</si>
  <si>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 xml:space="preserve">Вл.Вып.к.Перв.Уп.Втор.Уп.Пр.Акционерное общество "ВЕРОФАРМ" (АО "ВЕРОФАРМ"), Россия;</t>
  </si>
  <si>
    <t xml:space="preserve">ЛП-001904</t>
  </si>
  <si>
    <t xml:space="preserve">Эноксапарин натрия (Фленокс НЕО), раствор для инъекций, 10 тыс.анти-Xa МЕ/мл, 0.4 мл - шприцы (10) - пачки картонные</t>
  </si>
  <si>
    <t xml:space="preserve">Вл.Вып.к.Перв.Уп.Втор.Уп.Пр.ПАО "Фармак", Украина;</t>
  </si>
  <si>
    <t xml:space="preserve">ЛП-004365</t>
  </si>
  <si>
    <t xml:space="preserve">Эноксапарин натрия (Фленокс НЕО), раствор для инъекций, 10 тыс.анти-Xa МЕ/мл, 0.4 мл - шприцы (2) - пачки картонные</t>
  </si>
  <si>
    <t xml:space="preserve">Эноксапарин натрия (Гемапаксан), раствор для подкожного введения, 10 тыс.анти-Xa МЕ/мл, 0.4 мл - шприцы (6) - пачка картонная</t>
  </si>
  <si>
    <t xml:space="preserve">Вл.Италфармако С.п.А., Италия (IT00737420158); Вып.к.Перв.Уп.Втор.Уп.Пр.Италфармако С.п.А., Италия;</t>
  </si>
  <si>
    <t xml:space="preserve">ЛСР-010223/08</t>
  </si>
  <si>
    <t xml:space="preserve"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</si>
  <si>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 xml:space="preserve">Вл.Италфармако С.п.А., Италия (IT00737420158); Перв.Уп.Пр.Италфармако С.п.А., Италия; Вып.к.Втор.Уп.ООО "Добролек", Россия;</t>
  </si>
  <si>
    <t xml:space="preserve">Эноксапарин натрия (Анфибра), раствор для инъекций, 10 тыс.анти-Ха МЕ/мл, 0.4 мл - шприцы (2) - упаковки ячейковые контурные (5) - пачки картонные</t>
  </si>
  <si>
    <t xml:space="preserve"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</si>
  <si>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 xml:space="preserve">Эноксапарин натрия (Анфибра), раствор для инъекций 10 тыс.анти-Ха МЕ/мл, 0.4 мл - шприцы (2) - упаковки ячейковые контурные (1) - пачки картонные</t>
  </si>
  <si>
    <t xml:space="preserve">АО "ВЕРОФАРМ" - Россия</t>
  </si>
  <si>
    <t xml:space="preserve">Минимальная цена за единицу лекарственного препарата</t>
  </si>
  <si>
    <t xml:space="preserve">2. Метод сопоставимых рыночных цен (ч.2 - 6 ст. 22 44-ФЗ)</t>
  </si>
  <si>
    <t xml:space="preserve">2.1 Информация, полученная из Реестра контрактов</t>
  </si>
  <si>
    <t xml:space="preserve"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</si>
  <si>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 xml:space="preserve">Цена по ГК за упаковку, 
без НДС и оптовой надбавки, 
руб.</t>
  </si>
  <si>
    <t xml:space="preserve">Цена за единицу 
без НДС и оптовой надбавки, 
руб.</t>
  </si>
  <si>
    <t xml:space="preserve">Эноксапарин натрия (Эниксум), раствор для инъекций, 4000 анти-Xa МЕ/0,4мл 0,4мл №10</t>
  </si>
  <si>
    <t xml:space="preserve">№ 2222500713619000073
http://zakupki.gov.ru/epz/contract/contractCard/common-info.html?reestrNumber=2222500713619000073</t>
  </si>
  <si>
    <t xml:space="preserve">Эноксапарин натрия (Анфибра), раствор для инъекций 10000 анти-Xa МЕ/мл 0,4 мл ампулы №10</t>
  </si>
  <si>
    <t xml:space="preserve">Эноксапарин натрия  (Клексан), раствор для инъекций  4 тыс. анти-Xa МЕ/0.4 мл №10</t>
  </si>
  <si>
    <t xml:space="preserve">№ 2753612058119000044
http://zakupki.gov.ru/epz/contract/contractCard/common-info.html?reestrNumber=2753612058119000044</t>
  </si>
  <si>
    <t xml:space="preserve">Эноксапарин натрия (Анфибра), раствор для инъекций 10 тыс.анти-Xa МЕ/мл 0,4 мл ампулы №10
</t>
  </si>
  <si>
    <t xml:space="preserve">№ 2540410428319000037
http://zakupki.gov.ru/epz/contract/contractCard/common-info.html?reestrNumber=2540410428319000037</t>
  </si>
  <si>
    <t xml:space="preserve">2.2 Информация, полученная по запросу заказчика
</t>
  </si>
  <si>
    <t xml:space="preserve">Эноксапарин натрия (Гемапаксан), раствор для подкожного введения, 10000 анти-Ха МЕ/мл 4000 МЕ/0,4 мл №6 шприц с устр. защ. иглы</t>
  </si>
  <si>
    <t xml:space="preserve">Исх. б/н от 09.04.2019 г</t>
  </si>
  <si>
    <t xml:space="preserve">Цена за единицу лекарственного препарата</t>
  </si>
  <si>
    <t xml:space="preserve">Минимальная цена за единицу лекарственного препарата, определенная методом сопоставимых рыночных цен</t>
  </si>
  <si>
    <t xml:space="preserve">3. Расчет средневзвешенной цены на основании всех заключенных заказчиком государственных контрактов</t>
  </si>
  <si>
    <t xml:space="preserve"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</si>
  <si>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 xml:space="preserve">Количество товара по ГК в единицах измерения, мл</t>
  </si>
  <si>
    <t xml:space="preserve">Эноксапарин натрия, р-р д/ин., 4 тыс.анти-Xa МЕ/0.4 мл, шпр., 0,4 мл, №10 Биокад ЗАО</t>
  </si>
  <si>
    <r>
      <rPr>
        <sz val="11"/>
        <rFont val="Times New Roman"/>
        <family val="1"/>
        <charset val="204"/>
      </rPr>
      <t xml:space="preserve">224/18 от 06.11.2018 </t>
    </r>
    <r>
      <rPr>
        <sz val="11"/>
        <color rgb="FF0000FF"/>
        <rFont val="Times New Roman"/>
        <family val="1"/>
        <charset val="204"/>
      </rPr>
      <t xml:space="preserve">http://zakupki.gov.ru/epz/contract/contractCard/common-info.html?reestrNumber=2663600244518000225</t>
    </r>
  </si>
  <si>
    <t xml:space="preserve">Средневзвешенная цена за единицу лекарственного препарата</t>
  </si>
  <si>
    <t xml:space="preserve"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
</t>
  </si>
  <si>
    <t xml:space="preserve">Наименование МНН</t>
  </si>
  <si>
    <t xml:space="preserve">Лекарственная форма, 
дозировка</t>
  </si>
  <si>
    <t xml:space="preserve">Референтная цена, руб.</t>
  </si>
  <si>
    <t xml:space="preserve">Эноксапарин натрия</t>
  </si>
  <si>
    <t xml:space="preserve"> раствор для инъекций ,10000 МЕ/мл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</si>
</sst>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/YYYY"/>
    <numFmt numFmtId="166" formatCode="_-* #,##0.00&quot;р.&quot;_-;\-* #,##0.00&quot;р.&quot;_-;_-* \-??&quot;р.&quot;_-;_-@_-"/>
    <numFmt numFmtId="167" formatCode="_-* #,##0.00\ _₽_-;\-* #,##0.00\ _₽_-;_-* \-??\ _₽_-;_-@_-"/>
    <numFmt numFmtId="168" formatCode="_-* #,##0\ _₽_-;\-* #,##0\ _₽_-;_-* \-??\ _₽_-;_-@_-"/>
    <numFmt numFmtId="169" formatCode="0%"/>
    <numFmt numFmtId="170" formatCode="0.00%"/>
    <numFmt numFmtId="171" formatCode="_-* #,##0.0000&quot;р.&quot;_-;\-* #,##0.0000&quot;р.&quot;_-;_-* \-??&quot;р.&quot;_-;_-@_-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b val="true"/>
      <sz val="10"/>
      <color rgb="FF00000A"/>
      <name val="Times New Roman"/>
      <family val="1"/>
      <charset val="204"/>
    </font>
    <font>
      <b val="true"/>
      <sz val="12"/>
      <color rgb="FF00000A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.5"/>
      <name val="Times New Roman"/>
      <family val="1"/>
      <charset val="204"/>
    </font>
    <font>
      <b val="true"/>
      <sz val="10.5"/>
      <name val="Times New Roman"/>
      <family val="1"/>
      <charset val="204"/>
    </font>
    <font>
      <sz val="11"/>
      <name val="Calibri"/>
      <family val="2"/>
      <charset val="1"/>
    </font>
    <font>
      <sz val="11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4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zakupki.gov.ru/epz/contract/contractCard/common-info.html?reestrNumber=2663600244518000225" TargetMode="External"/><Relationship Id="rId2" Type="http://schemas.openxmlformats.org/officeDocument/2006/relationships/hyperlink" Target="http://zakupki.gov.ru/epz/contract/contractCard/common-info.html?reestrNumber=2663600244518000225" TargetMode="External"/><Relationship Id="rId3" Type="http://schemas.openxmlformats.org/officeDocument/2006/relationships/hyperlink" Target="http://zakupki.gov.ru/epz/contract/contractCard/common-info.html?reestrNumber=266360024451800022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0"/>
  <sheetViews>
    <sheetView showFormulas="false" showGridLines="true" showRowColHeaders="true" showZeros="true" rightToLeft="false" tabSelected="true" showOutlineSymbols="true" defaultGridColor="true" view="pageBreakPreview" topLeftCell="A34" colorId="64" zoomScale="80" zoomScaleNormal="100" zoomScalePageLayoutView="80" workbookViewId="0">
      <selection pane="topLeft" activeCell="B53" activeCellId="0" sqref="B53"/>
    </sheetView>
  </sheetViews>
  <sheetFormatPr defaultRowHeight="15" zeroHeight="false" outlineLevelRow="0" outlineLevelCol="0"/>
  <cols>
    <col collapsed="false" customWidth="true" hidden="false" outlineLevel="0" max="1" min="1" style="1" width="52"/>
    <col collapsed="false" customWidth="true" hidden="false" outlineLevel="0" max="2" min="2" style="1" width="35.85"/>
    <col collapsed="false" customWidth="true" hidden="false" outlineLevel="0" max="3" min="3" style="1" width="15"/>
    <col collapsed="false" customWidth="true" hidden="false" outlineLevel="0" max="4" min="4" style="1" width="11.99"/>
    <col collapsed="false" customWidth="true" hidden="false" outlineLevel="0" max="5" min="5" style="1" width="13.14"/>
    <col collapsed="false" customWidth="true" hidden="false" outlineLevel="0" max="6" min="6" style="1" width="11.71"/>
    <col collapsed="false" customWidth="true" hidden="false" outlineLevel="0" max="7" min="7" style="1" width="13.43"/>
    <col collapsed="false" customWidth="true" hidden="false" outlineLevel="0" max="8" min="8" style="1" width="9.59"/>
    <col collapsed="false" customWidth="true" hidden="false" outlineLevel="0" max="9" min="9" style="1" width="4.86"/>
    <col collapsed="false" customWidth="true" hidden="false" outlineLevel="0" max="1025" min="10" style="1" width="9.13"/>
  </cols>
  <sheetData>
    <row r="1" customFormat="false" ht="73.5" hidden="false" customHeight="true" outlineLevel="0" collapsed="false">
      <c r="A1" s="2" t="s">
        <v>0</v>
      </c>
      <c r="B1" s="2"/>
      <c r="C1" s="3" t="s">
        <v>1</v>
      </c>
      <c r="D1" s="3"/>
      <c r="E1" s="3"/>
      <c r="F1" s="3"/>
      <c r="G1" s="3"/>
    </row>
    <row r="2" customFormat="false" ht="13.8" hidden="false" customHeight="false" outlineLevel="0" collapsed="false">
      <c r="A2" s="4" t="s">
        <v>2</v>
      </c>
      <c r="B2" s="4"/>
      <c r="C2" s="4"/>
      <c r="D2" s="4"/>
      <c r="E2" s="4"/>
      <c r="F2" s="4"/>
      <c r="G2" s="4"/>
    </row>
    <row r="3" customFormat="false" ht="15" hidden="false" customHeight="false" outlineLevel="0" collapsed="false">
      <c r="A3" s="5" t="s">
        <v>3</v>
      </c>
      <c r="B3" s="5"/>
      <c r="C3" s="5"/>
      <c r="D3" s="5"/>
      <c r="E3" s="5"/>
      <c r="F3" s="5"/>
      <c r="G3" s="5"/>
    </row>
    <row r="4" customFormat="false" ht="15" hidden="false" customHeight="false" outlineLevel="0" collapsed="false">
      <c r="A4" s="6" t="s">
        <v>4</v>
      </c>
      <c r="B4" s="6"/>
      <c r="C4" s="6"/>
      <c r="D4" s="6"/>
      <c r="E4" s="6"/>
      <c r="F4" s="7" t="n">
        <v>43613</v>
      </c>
      <c r="G4" s="7"/>
    </row>
    <row r="5" customFormat="false" ht="15" hidden="false" customHeight="false" outlineLevel="0" collapsed="false">
      <c r="A5" s="6" t="s">
        <v>5</v>
      </c>
      <c r="B5" s="6"/>
      <c r="C5" s="6"/>
      <c r="D5" s="6"/>
      <c r="E5" s="6"/>
      <c r="F5" s="8" t="n">
        <f aca="false">SUMPRODUCT(D8:D8,G8:G8)</f>
        <v>120608</v>
      </c>
      <c r="G5" s="8"/>
    </row>
    <row r="6" customFormat="false" ht="15" hidden="false" customHeight="false" outlineLevel="0" collapsed="false">
      <c r="A6" s="9" t="s">
        <v>6</v>
      </c>
      <c r="B6" s="9"/>
      <c r="C6" s="9"/>
      <c r="D6" s="9"/>
      <c r="E6" s="9"/>
      <c r="F6" s="9"/>
      <c r="G6" s="9"/>
    </row>
    <row r="7" customFormat="false" ht="105" hidden="false" customHeight="true" outlineLevel="0" collapsed="false">
      <c r="A7" s="10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</row>
    <row r="8" customFormat="false" ht="33" hidden="false" customHeight="true" outlineLevel="0" collapsed="false">
      <c r="A8" s="12" t="s">
        <v>13</v>
      </c>
      <c r="B8" s="12"/>
      <c r="C8" s="11" t="s">
        <v>14</v>
      </c>
      <c r="D8" s="13" t="n">
        <v>320</v>
      </c>
      <c r="E8" s="14" t="n">
        <f aca="false">G28</f>
        <v>342.64</v>
      </c>
      <c r="F8" s="15"/>
      <c r="G8" s="16" t="n">
        <f aca="false">ROUNDDOWN((E8+E8*F8)*1.1,2)</f>
        <v>376.9</v>
      </c>
    </row>
    <row r="9" customFormat="false" ht="15" hidden="false" customHeight="false" outlineLevel="0" collapsed="false">
      <c r="A9" s="9" t="s">
        <v>15</v>
      </c>
      <c r="B9" s="9"/>
      <c r="C9" s="9"/>
      <c r="D9" s="9"/>
      <c r="E9" s="9"/>
      <c r="F9" s="9"/>
      <c r="G9" s="9"/>
    </row>
    <row r="10" customFormat="false" ht="15" hidden="false" customHeight="true" outlineLevel="0" collapsed="false">
      <c r="A10" s="17" t="s">
        <v>16</v>
      </c>
      <c r="B10" s="17"/>
      <c r="C10" s="17"/>
      <c r="D10" s="17"/>
      <c r="E10" s="17"/>
      <c r="F10" s="17"/>
      <c r="G10" s="17"/>
    </row>
    <row r="11" customFormat="false" ht="87.6" hidden="false" customHeight="true" outlineLevel="0" collapsed="false">
      <c r="A11" s="11" t="s">
        <v>17</v>
      </c>
      <c r="B11" s="11" t="s">
        <v>18</v>
      </c>
      <c r="C11" s="11"/>
      <c r="D11" s="18" t="s">
        <v>19</v>
      </c>
      <c r="E11" s="18" t="s">
        <v>20</v>
      </c>
      <c r="F11" s="18" t="s">
        <v>21</v>
      </c>
      <c r="G11" s="11" t="s">
        <v>22</v>
      </c>
    </row>
    <row r="12" customFormat="false" ht="60" hidden="false" customHeight="true" outlineLevel="0" collapsed="false">
      <c r="A12" s="19" t="s">
        <v>23</v>
      </c>
      <c r="B12" s="11" t="s">
        <v>24</v>
      </c>
      <c r="C12" s="11"/>
      <c r="D12" s="11" t="s">
        <v>25</v>
      </c>
      <c r="E12" s="20" t="n">
        <v>1370.57</v>
      </c>
      <c r="F12" s="11" t="n">
        <v>4</v>
      </c>
      <c r="G12" s="20" t="n">
        <f aca="false">ROUNDDOWN(E12/F12,2)</f>
        <v>342.64</v>
      </c>
    </row>
    <row r="13" customFormat="false" ht="60" hidden="false" customHeight="true" outlineLevel="0" collapsed="false">
      <c r="A13" s="19" t="s">
        <v>26</v>
      </c>
      <c r="B13" s="11" t="s">
        <v>27</v>
      </c>
      <c r="C13" s="11"/>
      <c r="D13" s="11" t="s">
        <v>28</v>
      </c>
      <c r="E13" s="20" t="n">
        <v>1932.38</v>
      </c>
      <c r="F13" s="11" t="n">
        <v>4</v>
      </c>
      <c r="G13" s="20" t="n">
        <f aca="false">ROUNDDOWN(E13/F13,2)</f>
        <v>483.09</v>
      </c>
    </row>
    <row r="14" customFormat="false" ht="45" hidden="false" customHeight="true" outlineLevel="0" collapsed="false">
      <c r="A14" s="19" t="s">
        <v>29</v>
      </c>
      <c r="B14" s="11" t="s">
        <v>27</v>
      </c>
      <c r="C14" s="11"/>
      <c r="D14" s="11" t="s">
        <v>28</v>
      </c>
      <c r="E14" s="20" t="n">
        <v>1932.38</v>
      </c>
      <c r="F14" s="11" t="n">
        <v>4</v>
      </c>
      <c r="G14" s="20" t="n">
        <f aca="false">ROUNDDOWN(E14/F14,2)</f>
        <v>483.09</v>
      </c>
    </row>
    <row r="15" customFormat="false" ht="45" hidden="false" customHeight="true" outlineLevel="0" collapsed="false">
      <c r="A15" s="19" t="s">
        <v>30</v>
      </c>
      <c r="B15" s="11" t="s">
        <v>27</v>
      </c>
      <c r="C15" s="11"/>
      <c r="D15" s="11" t="s">
        <v>28</v>
      </c>
      <c r="E15" s="20" t="n">
        <v>1932.38</v>
      </c>
      <c r="F15" s="11" t="n">
        <v>4</v>
      </c>
      <c r="G15" s="20" t="n">
        <f aca="false">ROUNDDOWN(E15/F15,2)</f>
        <v>483.09</v>
      </c>
    </row>
    <row r="16" customFormat="false" ht="45" hidden="false" customHeight="true" outlineLevel="0" collapsed="false">
      <c r="A16" s="19" t="s">
        <v>31</v>
      </c>
      <c r="B16" s="11" t="s">
        <v>32</v>
      </c>
      <c r="C16" s="11"/>
      <c r="D16" s="11" t="s">
        <v>33</v>
      </c>
      <c r="E16" s="20" t="n">
        <v>1730</v>
      </c>
      <c r="F16" s="11" t="n">
        <v>4</v>
      </c>
      <c r="G16" s="20" t="n">
        <f aca="false">ROUNDDOWN(E16/F16,2)</f>
        <v>432.5</v>
      </c>
    </row>
    <row r="17" customFormat="false" ht="60" hidden="false" customHeight="true" outlineLevel="0" collapsed="false">
      <c r="A17" s="19" t="s">
        <v>34</v>
      </c>
      <c r="B17" s="11" t="s">
        <v>35</v>
      </c>
      <c r="C17" s="11"/>
      <c r="D17" s="11" t="s">
        <v>36</v>
      </c>
      <c r="E17" s="20" t="n">
        <v>1481.22</v>
      </c>
      <c r="F17" s="11" t="n">
        <v>4</v>
      </c>
      <c r="G17" s="20" t="n">
        <f aca="false">ROUNDDOWN(E17/F17,2)</f>
        <v>370.3</v>
      </c>
    </row>
    <row r="18" customFormat="false" ht="45" hidden="false" customHeight="true" outlineLevel="0" collapsed="false">
      <c r="A18" s="19" t="s">
        <v>37</v>
      </c>
      <c r="B18" s="11" t="s">
        <v>38</v>
      </c>
      <c r="C18" s="11"/>
      <c r="D18" s="11" t="s">
        <v>36</v>
      </c>
      <c r="E18" s="20" t="n">
        <v>1481.22</v>
      </c>
      <c r="F18" s="11" t="n">
        <v>4</v>
      </c>
      <c r="G18" s="20" t="n">
        <f aca="false">ROUNDDOWN(E18/F18,2)</f>
        <v>370.3</v>
      </c>
    </row>
    <row r="19" customFormat="false" ht="45" hidden="false" customHeight="true" outlineLevel="0" collapsed="false">
      <c r="A19" s="19" t="s">
        <v>31</v>
      </c>
      <c r="B19" s="11" t="s">
        <v>39</v>
      </c>
      <c r="C19" s="11"/>
      <c r="D19" s="11" t="s">
        <v>33</v>
      </c>
      <c r="E19" s="20" t="n">
        <v>1730</v>
      </c>
      <c r="F19" s="11" t="n">
        <v>4</v>
      </c>
      <c r="G19" s="20" t="n">
        <f aca="false">ROUNDDOWN(E19/F19,2)</f>
        <v>432.5</v>
      </c>
    </row>
    <row r="20" customFormat="false" ht="45" hidden="false" customHeight="true" outlineLevel="0" collapsed="false">
      <c r="A20" s="19" t="s">
        <v>40</v>
      </c>
      <c r="B20" s="11" t="s">
        <v>39</v>
      </c>
      <c r="C20" s="11"/>
      <c r="D20" s="11" t="s">
        <v>33</v>
      </c>
      <c r="E20" s="20" t="n">
        <v>346</v>
      </c>
      <c r="F20" s="11" t="n">
        <v>0.8</v>
      </c>
      <c r="G20" s="20" t="n">
        <f aca="false">ROUNDDOWN(E20/F20,2)</f>
        <v>432.5</v>
      </c>
    </row>
    <row r="21" customFormat="false" ht="75" hidden="false" customHeight="true" outlineLevel="0" collapsed="false">
      <c r="A21" s="19" t="s">
        <v>41</v>
      </c>
      <c r="B21" s="11" t="s">
        <v>42</v>
      </c>
      <c r="C21" s="11"/>
      <c r="D21" s="11" t="s">
        <v>43</v>
      </c>
      <c r="E21" s="20" t="n">
        <v>2090.2</v>
      </c>
      <c r="F21" s="11" t="n">
        <v>4</v>
      </c>
      <c r="G21" s="20" t="n">
        <f aca="false">ROUNDDOWN(E21/F21,2)</f>
        <v>522.55</v>
      </c>
    </row>
    <row r="22" customFormat="false" ht="45" hidden="false" customHeight="true" outlineLevel="0" collapsed="false">
      <c r="A22" s="19" t="s">
        <v>44</v>
      </c>
      <c r="B22" s="11" t="s">
        <v>45</v>
      </c>
      <c r="C22" s="11"/>
      <c r="D22" s="11" t="s">
        <v>46</v>
      </c>
      <c r="E22" s="20" t="n">
        <v>1529</v>
      </c>
      <c r="F22" s="11" t="n">
        <v>4</v>
      </c>
      <c r="G22" s="20" t="n">
        <f aca="false">ROUNDDOWN(E22/F22,2)</f>
        <v>382.25</v>
      </c>
    </row>
    <row r="23" customFormat="false" ht="45" hidden="false" customHeight="true" outlineLevel="0" collapsed="false">
      <c r="A23" s="19" t="s">
        <v>47</v>
      </c>
      <c r="B23" s="11" t="s">
        <v>45</v>
      </c>
      <c r="C23" s="11"/>
      <c r="D23" s="11" t="s">
        <v>46</v>
      </c>
      <c r="E23" s="20" t="n">
        <v>305.8</v>
      </c>
      <c r="F23" s="11" t="n">
        <v>0.8</v>
      </c>
      <c r="G23" s="20" t="n">
        <f aca="false">ROUNDDOWN(E23/F23,2)</f>
        <v>382.25</v>
      </c>
    </row>
    <row r="24" customFormat="false" ht="45" hidden="false" customHeight="true" outlineLevel="0" collapsed="false">
      <c r="A24" s="19" t="s">
        <v>48</v>
      </c>
      <c r="B24" s="11" t="s">
        <v>49</v>
      </c>
      <c r="C24" s="11"/>
      <c r="D24" s="11" t="s">
        <v>50</v>
      </c>
      <c r="E24" s="20" t="n">
        <v>965.98</v>
      </c>
      <c r="F24" s="11" t="n">
        <v>2.4</v>
      </c>
      <c r="G24" s="20" t="n">
        <f aca="false">ROUNDDOWN(E24/F24,2)</f>
        <v>402.49</v>
      </c>
    </row>
    <row r="25" customFormat="false" ht="60" hidden="false" customHeight="true" outlineLevel="0" collapsed="false">
      <c r="A25" s="19" t="s">
        <v>51</v>
      </c>
      <c r="B25" s="11" t="s">
        <v>52</v>
      </c>
      <c r="C25" s="11"/>
      <c r="D25" s="11" t="s">
        <v>50</v>
      </c>
      <c r="E25" s="20" t="n">
        <v>1158</v>
      </c>
      <c r="F25" s="11" t="n">
        <v>2.4</v>
      </c>
      <c r="G25" s="20" t="n">
        <f aca="false">ROUNDDOWN(E25/F25,2)</f>
        <v>482.5</v>
      </c>
    </row>
    <row r="26" customFormat="false" ht="45" hidden="false" customHeight="true" outlineLevel="0" collapsed="false">
      <c r="A26" s="19" t="s">
        <v>53</v>
      </c>
      <c r="B26" s="11" t="s">
        <v>54</v>
      </c>
      <c r="C26" s="11"/>
      <c r="D26" s="11" t="s">
        <v>43</v>
      </c>
      <c r="E26" s="20" t="n">
        <v>2125.17</v>
      </c>
      <c r="F26" s="11" t="n">
        <v>4</v>
      </c>
      <c r="G26" s="20" t="n">
        <f aca="false">ROUNDDOWN(E26/F26,2)</f>
        <v>531.29</v>
      </c>
    </row>
    <row r="27" customFormat="false" ht="45" hidden="false" customHeight="true" outlineLevel="0" collapsed="false">
      <c r="A27" s="19" t="s">
        <v>55</v>
      </c>
      <c r="B27" s="11" t="s">
        <v>56</v>
      </c>
      <c r="C27" s="11"/>
      <c r="D27" s="11" t="s">
        <v>43</v>
      </c>
      <c r="E27" s="20" t="n">
        <v>366.33</v>
      </c>
      <c r="F27" s="11" t="n">
        <v>0.8</v>
      </c>
      <c r="G27" s="20" t="n">
        <f aca="false">ROUNDDOWN(E27/F27,2)</f>
        <v>457.91</v>
      </c>
    </row>
    <row r="28" customFormat="false" ht="15" hidden="false" customHeight="true" outlineLevel="0" collapsed="false">
      <c r="A28" s="21" t="s">
        <v>57</v>
      </c>
      <c r="B28" s="21"/>
      <c r="C28" s="21"/>
      <c r="D28" s="21"/>
      <c r="E28" s="21"/>
      <c r="F28" s="21"/>
      <c r="G28" s="16" t="n">
        <f aca="false">MIN(G12:G27)</f>
        <v>342.64</v>
      </c>
    </row>
    <row r="29" customFormat="false" ht="15" hidden="false" customHeight="true" outlineLevel="0" collapsed="false">
      <c r="A29" s="21" t="s">
        <v>58</v>
      </c>
      <c r="B29" s="21"/>
      <c r="C29" s="21"/>
      <c r="D29" s="21"/>
      <c r="E29" s="21"/>
      <c r="F29" s="21"/>
      <c r="G29" s="21"/>
    </row>
    <row r="30" customFormat="false" ht="15" hidden="false" customHeight="true" outlineLevel="0" collapsed="false">
      <c r="A30" s="21" t="s">
        <v>59</v>
      </c>
      <c r="B30" s="21"/>
      <c r="C30" s="21"/>
      <c r="D30" s="21"/>
      <c r="E30" s="21"/>
      <c r="F30" s="21"/>
      <c r="G30" s="21"/>
    </row>
    <row r="31" s="25" customFormat="true" ht="92.25" hidden="false" customHeight="true" outlineLevel="0" collapsed="false">
      <c r="A31" s="11" t="s">
        <v>17</v>
      </c>
      <c r="B31" s="11" t="s">
        <v>60</v>
      </c>
      <c r="C31" s="11"/>
      <c r="D31" s="11"/>
      <c r="E31" s="22" t="s">
        <v>61</v>
      </c>
      <c r="F31" s="18" t="s">
        <v>21</v>
      </c>
      <c r="G31" s="11" t="s">
        <v>62</v>
      </c>
      <c r="H31" s="23"/>
      <c r="I31" s="23"/>
      <c r="J31" s="23"/>
      <c r="K31" s="23"/>
      <c r="L31" s="24"/>
    </row>
    <row r="32" s="25" customFormat="true" ht="25.3" hidden="false" customHeight="true" outlineLevel="0" collapsed="false">
      <c r="A32" s="19" t="s">
        <v>63</v>
      </c>
      <c r="B32" s="11" t="s">
        <v>64</v>
      </c>
      <c r="C32" s="11"/>
      <c r="D32" s="11"/>
      <c r="E32" s="20" t="n">
        <v>1790.51</v>
      </c>
      <c r="F32" s="26" t="n">
        <v>4</v>
      </c>
      <c r="G32" s="20" t="n">
        <f aca="false">ROUNDDOWN(E32/F32,2)</f>
        <v>447.62</v>
      </c>
      <c r="H32" s="23"/>
      <c r="I32" s="23"/>
      <c r="J32" s="23"/>
      <c r="K32" s="23"/>
      <c r="L32" s="27"/>
    </row>
    <row r="33" s="25" customFormat="true" ht="30" hidden="false" customHeight="false" outlineLevel="0" collapsed="false">
      <c r="A33" s="19" t="s">
        <v>65</v>
      </c>
      <c r="B33" s="11"/>
      <c r="C33" s="11"/>
      <c r="D33" s="11"/>
      <c r="E33" s="20" t="n">
        <v>1834.5</v>
      </c>
      <c r="F33" s="26" t="n">
        <v>4</v>
      </c>
      <c r="G33" s="20" t="n">
        <f aca="false">ROUNDDOWN(E33/F33,2)</f>
        <v>458.62</v>
      </c>
      <c r="H33" s="23"/>
      <c r="I33" s="23"/>
      <c r="J33" s="23"/>
      <c r="K33" s="23"/>
      <c r="L33" s="27"/>
    </row>
    <row r="34" s="25" customFormat="true" ht="45.75" hidden="false" customHeight="true" outlineLevel="0" collapsed="false">
      <c r="A34" s="19" t="s">
        <v>66</v>
      </c>
      <c r="B34" s="11" t="s">
        <v>67</v>
      </c>
      <c r="C34" s="11"/>
      <c r="D34" s="11"/>
      <c r="E34" s="20" t="n">
        <v>1481.22</v>
      </c>
      <c r="F34" s="26" t="n">
        <v>4</v>
      </c>
      <c r="G34" s="20" t="n">
        <f aca="false">ROUNDDOWN(E34/F34,2)</f>
        <v>370.3</v>
      </c>
      <c r="H34" s="23"/>
      <c r="I34" s="23"/>
      <c r="J34" s="23"/>
      <c r="K34" s="23"/>
      <c r="L34" s="27"/>
    </row>
    <row r="35" s="25" customFormat="true" ht="49.5" hidden="false" customHeight="true" outlineLevel="0" collapsed="false">
      <c r="A35" s="19" t="s">
        <v>68</v>
      </c>
      <c r="B35" s="11" t="s">
        <v>69</v>
      </c>
      <c r="C35" s="11"/>
      <c r="D35" s="11"/>
      <c r="E35" s="20" t="n">
        <v>1649.2</v>
      </c>
      <c r="F35" s="26" t="n">
        <v>4</v>
      </c>
      <c r="G35" s="20" t="n">
        <f aca="false">ROUNDDOWN(E35/F35,2)</f>
        <v>412.3</v>
      </c>
      <c r="H35" s="28"/>
      <c r="I35" s="28"/>
      <c r="J35" s="28"/>
      <c r="K35" s="28"/>
    </row>
    <row r="36" s="25" customFormat="true" ht="19.5" hidden="false" customHeight="true" outlineLevel="0" collapsed="false">
      <c r="A36" s="21" t="s">
        <v>57</v>
      </c>
      <c r="B36" s="21"/>
      <c r="C36" s="21"/>
      <c r="D36" s="21"/>
      <c r="E36" s="21"/>
      <c r="F36" s="21"/>
      <c r="G36" s="16" t="n">
        <f aca="false">MIN(G32:G35)</f>
        <v>370.3</v>
      </c>
    </row>
    <row r="37" customFormat="false" ht="18.75" hidden="false" customHeight="true" outlineLevel="0" collapsed="false">
      <c r="A37" s="21" t="s">
        <v>70</v>
      </c>
      <c r="B37" s="21"/>
      <c r="C37" s="21"/>
      <c r="D37" s="21"/>
      <c r="E37" s="21"/>
      <c r="F37" s="21"/>
      <c r="G37" s="21"/>
    </row>
    <row r="38" s="25" customFormat="true" ht="87.75" hidden="false" customHeight="true" outlineLevel="0" collapsed="false">
      <c r="A38" s="11" t="s">
        <v>17</v>
      </c>
      <c r="B38" s="11" t="s">
        <v>60</v>
      </c>
      <c r="C38" s="11"/>
      <c r="D38" s="11"/>
      <c r="E38" s="22" t="s">
        <v>61</v>
      </c>
      <c r="F38" s="18" t="s">
        <v>21</v>
      </c>
      <c r="G38" s="11" t="s">
        <v>62</v>
      </c>
      <c r="H38" s="23"/>
      <c r="I38" s="23"/>
      <c r="J38" s="23"/>
      <c r="K38" s="23"/>
      <c r="L38" s="24"/>
    </row>
    <row r="39" s="25" customFormat="true" ht="45.75" hidden="false" customHeight="true" outlineLevel="0" collapsed="false">
      <c r="A39" s="19" t="s">
        <v>71</v>
      </c>
      <c r="B39" s="11" t="s">
        <v>72</v>
      </c>
      <c r="C39" s="11"/>
      <c r="D39" s="11"/>
      <c r="E39" s="20" t="n">
        <v>1158</v>
      </c>
      <c r="F39" s="26" t="n">
        <v>2.4</v>
      </c>
      <c r="G39" s="20" t="n">
        <f aca="false">ROUNDDOWN(E39/F39,2)</f>
        <v>482.5</v>
      </c>
      <c r="H39" s="23"/>
      <c r="I39" s="23"/>
      <c r="J39" s="23"/>
      <c r="K39" s="23"/>
      <c r="L39" s="27"/>
    </row>
    <row r="40" s="25" customFormat="true" ht="16.5" hidden="false" customHeight="true" outlineLevel="0" collapsed="false">
      <c r="A40" s="21" t="s">
        <v>73</v>
      </c>
      <c r="B40" s="21"/>
      <c r="C40" s="21"/>
      <c r="D40" s="21"/>
      <c r="E40" s="21"/>
      <c r="F40" s="21"/>
      <c r="G40" s="16" t="n">
        <f aca="false">MIN(G39:G39)</f>
        <v>482.5</v>
      </c>
    </row>
    <row r="41" s="30" customFormat="true" ht="22.9" hidden="false" customHeight="true" outlineLevel="0" collapsed="false">
      <c r="A41" s="17" t="s">
        <v>74</v>
      </c>
      <c r="B41" s="17"/>
      <c r="C41" s="17"/>
      <c r="D41" s="17"/>
      <c r="E41" s="17"/>
      <c r="F41" s="17"/>
      <c r="G41" s="29" t="n">
        <f aca="false">MIN(G36,G40)</f>
        <v>370.3</v>
      </c>
    </row>
    <row r="42" customFormat="false" ht="22.15" hidden="false" customHeight="true" outlineLevel="0" collapsed="false">
      <c r="A42" s="31" t="s">
        <v>75</v>
      </c>
      <c r="B42" s="31"/>
      <c r="C42" s="31"/>
      <c r="D42" s="31"/>
      <c r="E42" s="31"/>
      <c r="F42" s="31"/>
      <c r="G42" s="31"/>
    </row>
    <row r="43" customFormat="false" ht="93.75" hidden="false" customHeight="true" outlineLevel="0" collapsed="false">
      <c r="A43" s="11" t="s">
        <v>17</v>
      </c>
      <c r="B43" s="11" t="s">
        <v>76</v>
      </c>
      <c r="C43" s="11"/>
      <c r="D43" s="22" t="s">
        <v>61</v>
      </c>
      <c r="E43" s="18" t="s">
        <v>21</v>
      </c>
      <c r="F43" s="18" t="s">
        <v>77</v>
      </c>
      <c r="G43" s="11" t="s">
        <v>62</v>
      </c>
    </row>
    <row r="44" customFormat="false" ht="25.3" hidden="false" customHeight="true" outlineLevel="0" collapsed="false">
      <c r="A44" s="19" t="s">
        <v>78</v>
      </c>
      <c r="B44" s="11" t="s">
        <v>79</v>
      </c>
      <c r="C44" s="11"/>
      <c r="D44" s="20" t="n">
        <v>1506</v>
      </c>
      <c r="E44" s="18" t="n">
        <v>4</v>
      </c>
      <c r="F44" s="18" t="n">
        <v>92</v>
      </c>
      <c r="G44" s="20" t="n">
        <f aca="false">ROUNDDOWN(D44/E44,2)</f>
        <v>376.5</v>
      </c>
    </row>
    <row r="45" customFormat="false" ht="25.5" hidden="false" customHeight="true" outlineLevel="0" collapsed="false">
      <c r="A45" s="19" t="s">
        <v>78</v>
      </c>
      <c r="B45" s="11" t="s">
        <v>79</v>
      </c>
      <c r="C45" s="11"/>
      <c r="D45" s="20" t="n">
        <v>1506</v>
      </c>
      <c r="E45" s="18" t="n">
        <v>4</v>
      </c>
      <c r="F45" s="18" t="n">
        <v>7</v>
      </c>
      <c r="G45" s="20" t="n">
        <f aca="false">ROUNDDOWN(D45/E45,2)</f>
        <v>376.5</v>
      </c>
    </row>
    <row r="46" customFormat="false" ht="25.5" hidden="false" customHeight="true" outlineLevel="0" collapsed="false">
      <c r="A46" s="19" t="s">
        <v>78</v>
      </c>
      <c r="B46" s="11" t="s">
        <v>79</v>
      </c>
      <c r="C46" s="11"/>
      <c r="D46" s="20" t="n">
        <v>1510.71</v>
      </c>
      <c r="E46" s="18" t="n">
        <v>4</v>
      </c>
      <c r="F46" s="18" t="n">
        <v>1</v>
      </c>
      <c r="G46" s="20" t="n">
        <f aca="false">ROUNDDOWN(D46/E46,2)</f>
        <v>377.67</v>
      </c>
    </row>
    <row r="47" customFormat="false" ht="18" hidden="false" customHeight="true" outlineLevel="0" collapsed="false">
      <c r="A47" s="21" t="s">
        <v>80</v>
      </c>
      <c r="B47" s="21"/>
      <c r="C47" s="21"/>
      <c r="D47" s="21"/>
      <c r="E47" s="21"/>
      <c r="F47" s="21"/>
      <c r="G47" s="32" t="n">
        <f aca="false">ROUNDDOWN(SUMPRODUCT(G44:G46,F44:F46)/SUM(F44:F46),2)</f>
        <v>376.51</v>
      </c>
    </row>
    <row r="48" customFormat="false" ht="34.15" hidden="false" customHeight="true" outlineLevel="0" collapsed="false">
      <c r="A48" s="33" t="s">
        <v>81</v>
      </c>
      <c r="B48" s="33"/>
      <c r="C48" s="33"/>
      <c r="D48" s="33"/>
      <c r="E48" s="33"/>
      <c r="F48" s="33"/>
      <c r="G48" s="33"/>
      <c r="K48" s="34"/>
    </row>
    <row r="49" customFormat="false" ht="30" hidden="false" customHeight="true" outlineLevel="0" collapsed="false">
      <c r="A49" s="11" t="s">
        <v>82</v>
      </c>
      <c r="B49" s="11" t="s">
        <v>83</v>
      </c>
      <c r="C49" s="11" t="s">
        <v>8</v>
      </c>
      <c r="D49" s="11" t="s">
        <v>84</v>
      </c>
      <c r="E49" s="11"/>
      <c r="F49" s="11"/>
      <c r="G49" s="11" t="s">
        <v>84</v>
      </c>
    </row>
    <row r="50" customFormat="false" ht="25.5" hidden="false" customHeight="true" outlineLevel="0" collapsed="false">
      <c r="A50" s="19" t="s">
        <v>85</v>
      </c>
      <c r="B50" s="19" t="s">
        <v>86</v>
      </c>
      <c r="C50" s="11" t="s">
        <v>14</v>
      </c>
      <c r="D50" s="35" t="n">
        <v>495.5</v>
      </c>
      <c r="E50" s="35"/>
      <c r="F50" s="35"/>
      <c r="G50" s="20" t="n">
        <f aca="false">ROUND(D50,2)</f>
        <v>495.5</v>
      </c>
    </row>
  </sheetData>
  <mergeCells count="52">
    <mergeCell ref="A1:B1"/>
    <mergeCell ref="C1:G1"/>
    <mergeCell ref="A2:G2"/>
    <mergeCell ref="A3:G3"/>
    <mergeCell ref="A4:E4"/>
    <mergeCell ref="F4:G4"/>
    <mergeCell ref="A5:E5"/>
    <mergeCell ref="F5:G5"/>
    <mergeCell ref="A6:G6"/>
    <mergeCell ref="A7:B7"/>
    <mergeCell ref="A8:B8"/>
    <mergeCell ref="A9:G9"/>
    <mergeCell ref="A10:G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F28"/>
    <mergeCell ref="A29:G29"/>
    <mergeCell ref="A30:G30"/>
    <mergeCell ref="B31:D31"/>
    <mergeCell ref="B32:D33"/>
    <mergeCell ref="B34:D34"/>
    <mergeCell ref="B35:D35"/>
    <mergeCell ref="A36:F36"/>
    <mergeCell ref="A37:G37"/>
    <mergeCell ref="B38:D38"/>
    <mergeCell ref="B39:D39"/>
    <mergeCell ref="A40:F40"/>
    <mergeCell ref="A41:F41"/>
    <mergeCell ref="A42:G42"/>
    <mergeCell ref="B43:C43"/>
    <mergeCell ref="B44:C44"/>
    <mergeCell ref="B45:C45"/>
    <mergeCell ref="B46:C46"/>
    <mergeCell ref="A47:F47"/>
    <mergeCell ref="A48:G48"/>
    <mergeCell ref="D49:F49"/>
    <mergeCell ref="D50:F50"/>
  </mergeCells>
  <hyperlinks>
    <hyperlink ref="B44" r:id="rId1" display="http://zakupki.gov.ru/epz/contract/contractCard/common-info.html?reestrNumber=2663600244518000225"/>
    <hyperlink ref="B45" r:id="rId2" display="http://zakupki.gov.ru/epz/contract/contractCard/common-info.html?reestrNumber=2663600244518000225"/>
    <hyperlink ref="B46" r:id="rId3" display="http://zakupki.gov.ru/epz/contract/contractCard/common-info.html?reestrNumber=2663600244518000225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5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LibreOffice/5.4.6.2$Windows_x86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2018-04-09T06:40:37Z</dcterms:created>
  <dc:creator>user</dc:creator>
  <dc:description/>
  <dc:language>ru-RU</dc:language>
  <cp:lastModifiedBy/>
  <cp:lastPrinted>2019-05-29T12:15:30Z</cp:lastPrinted>
  <dcterms:modified xsi:type="dcterms:W3CDTF">2019-06-03T11:23:26Z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