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KuklinovaEV\Desktop\разное\Куклинова\04.Закупки 2025г\_Полимиксин\"/>
    </mc:Choice>
  </mc:AlternateContent>
  <bookViews>
    <workbookView xWindow="0" yWindow="60" windowWidth="20730" windowHeight="8510"/>
  </bookViews>
  <sheets>
    <sheet name="ЖНВЛП" sheetId="1" r:id="rId1"/>
  </sheets>
  <definedNames>
    <definedName name="_xlnm.Print_Area" localSheetId="0">ЖНВЛП!$A$1:$G$45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4" i="1"/>
  <c r="G12" i="1"/>
  <c r="G13" i="1"/>
  <c r="G28" i="1" l="1"/>
  <c r="G29" i="1"/>
  <c r="F34" i="1" l="1"/>
  <c r="M34" i="1"/>
  <c r="D34" i="1" s="1"/>
  <c r="G34" i="1" s="1"/>
  <c r="F35" i="1"/>
  <c r="M35" i="1"/>
  <c r="D35" i="1" s="1"/>
  <c r="G35" i="1" s="1"/>
  <c r="G16" i="1" l="1"/>
  <c r="G27" i="1" l="1"/>
  <c r="J24" i="1" l="1"/>
  <c r="J36" i="1"/>
  <c r="F33" i="1"/>
  <c r="M33" i="1"/>
  <c r="D33" i="1" s="1"/>
  <c r="L22" i="1"/>
  <c r="E22" i="1" s="1"/>
  <c r="L23" i="1"/>
  <c r="E23" i="1" s="1"/>
  <c r="L21" i="1"/>
  <c r="E21" i="1" s="1"/>
  <c r="G21" i="1" l="1"/>
  <c r="G22" i="1"/>
  <c r="G23" i="1"/>
  <c r="G33" i="1"/>
  <c r="G24" i="1" l="1"/>
  <c r="E7" i="1" l="1"/>
  <c r="G7" i="1" s="1"/>
  <c r="F4" i="1" s="1"/>
</calcChain>
</file>

<file path=xl/sharedStrings.xml><?xml version="1.0" encoding="utf-8"?>
<sst xmlns="http://schemas.openxmlformats.org/spreadsheetml/2006/main" count="91" uniqueCount="73">
  <si>
    <t>Средневзвешенная цена за единицу лекарственного препарата</t>
  </si>
  <si>
    <t>Цена за единицу 
без НДС и оптовой надбавки, 
руб.</t>
  </si>
  <si>
    <t>Источник информации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</si>
  <si>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</si>
  <si>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</si>
  <si>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</t>
  </si>
  <si>
    <t>Цена за единицу 
без НДС и оптовой надбавки,
 руб.</t>
  </si>
  <si>
    <t>2.2 Информация, полученная по запросу заказчика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</si>
  <si>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</si>
  <si>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</si>
  <si>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</si>
  <si>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</si>
  <si>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</si>
  <si>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</si>
  <si>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</si>
  <si>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</si>
  <si>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</si>
  <si>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</si>
  <si>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</si>
  <si>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</si>
  <si>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</si>
  <si>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</si>
  <si>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</si>
  <si>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</si>
  <si>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</si>
  <si>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Цена за упаковку, 
без НДС и оптовой надбавки, 
руб.</t>
  </si>
  <si>
    <t>Цена за упаковку по ГК, руб.</t>
  </si>
  <si>
    <t>Размер оптовой надбавки</t>
  </si>
  <si>
    <t>Количество товара в единицах измерения в упаковке</t>
  </si>
  <si>
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</si>
  <si>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</si>
  <si>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</si>
  <si>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Количество товара по ГК в единицах измерения</t>
  </si>
  <si>
    <t>Количество упаковок по ГК</t>
  </si>
  <si>
    <t>В соответствии с пунктом 6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применения, утвержденного приказом Минздрава России от 19.12.2019 № 1064н, референтная цена не применяется до размещения соответствующих данных в единой информационной системе в сфере закупок.</t>
  </si>
  <si>
    <t>В случае отсутствия информации в ЕИС</t>
  </si>
  <si>
    <r>
      <t xml:space="preserve">Заказчиком за 12 месяцев, предшествующих месяцу расчета лекарственный препарат </t>
    </r>
    <r>
      <rPr>
        <sz val="11"/>
        <color rgb="FFFF0000"/>
        <rFont val="Times New Roman"/>
        <family val="1"/>
        <charset val="204"/>
      </rPr>
      <t>"Вакцина для профилактики вирусного гепатита А" (для детей с 12 мес.</t>
    </r>
    <r>
      <rPr>
        <sz val="11"/>
        <color theme="1"/>
        <rFont val="Times New Roman"/>
        <family val="1"/>
        <charset val="204"/>
      </rPr>
      <t>) с действующими торговыми наименованиями не закупался.</t>
    </r>
  </si>
  <si>
    <t>Заключенные и исполненные государственные контракты на лекарственный препарат с учетом эквивалентных лекарственных форм и дозировок за 12 месяцев, предшествующих месяцу расчета, отсутствуют.</t>
  </si>
  <si>
    <t>Заключенные и исполненные надлежащим образом (без штрафов, неустоек) государственные контракты на лекарственный препарат с учетом эквивалентных лекарственных форм и дозировок за 12 месяцев, предшествующих месяцу расчета, отсутствуют.</t>
  </si>
  <si>
    <t>Закупка лекарственного препарата с учетом эквивалентных лекарственных форм и дозировок за 12 месяцев, предшествующих месяцу расчета, не производилась.</t>
  </si>
  <si>
    <t>Заказчиком за 12 месяцев, предшествующих месяцу расчета лекарственный препарат с действующими торговыми наименованиями не закупался.</t>
  </si>
  <si>
    <t>*Цена не применяется, так как, несмотря на наличие зарегистрированной цены, лекарственный препарат отсутствует в гражданском обороте в Российской Федерации, на основании сведений, размещаемых Федеральной службой по надзору в сфере здравоохранения на официальном сайте http://www.roszdravnadzor.ru/services/turnover в информационно-телекоммуникационной сети «Интернет», а также отсутствует информация о поставках такой формы выпуска в реестре заключенных контрактов.</t>
  </si>
  <si>
    <t>!!! Заполняются поля, выделенные зеленным цветом !!!</t>
  </si>
  <si>
    <t>В случае отсутствия информации. Выбрать один.</t>
  </si>
  <si>
    <t>«Обоснование начальной (максимальной) цены контракта»</t>
  </si>
  <si>
    <t>Лицо, ответственное за формирование НМЦК: провизор Аптеки ГАУЗ СО "ОДКБ" Ольков А.В., тел: 8 (343) 231-91-58</t>
  </si>
  <si>
    <t>ПОЛИМИКСИН B - ПОРОШОК ДЛЯ ПРИГОТОВЛЕНИЯ РАСТВОРА ДЛЯ ИНЪЕКЦИЙ  50 мг</t>
  </si>
  <si>
    <t>мг (мг действующего вещества)</t>
  </si>
  <si>
    <t>Полимиксин B (ТН Веллобактин-В) лиофилизат для приготовления раствора для инъекций, 50 мг,  - флаконы (1)  - пачки картонные</t>
  </si>
  <si>
    <t xml:space="preserve">Вл.Общество с ограниченной ответственностью "ПАНБИО ФАРМ" (ООО "ПАНБИО ФАРМ"), Россия (5041209106); Вып.к.Перв.Уп.Втор.Уп.Пр.Бхарат Сирамс энд Ваксинс Лимитед, Индия (AAACB2431M); </t>
  </si>
  <si>
    <t>ЛП-003619</t>
  </si>
  <si>
    <t>Полимиксин B (ТН Сабвиксин®) порошок для приготовления раствора для инъекций, 50 мг,  - флакон (1)  - пачка картонная</t>
  </si>
  <si>
    <t xml:space="preserve">Вл.Вып.к.Перв.Уп.Втор.Уп.Пр.Публичное акционерное общество "Красфарма" (ПАО "Красфарма"), Россия (2464010490); </t>
  </si>
  <si>
    <t>ЛП-004368</t>
  </si>
  <si>
    <t>Полимиксин B (ТН Полаксин B) лиофилизат для приготовления раствора для инъекций, 50 мг, 50 мг - флаконы (1)  - пачка  картоная</t>
  </si>
  <si>
    <t xml:space="preserve">Вл.Вып.к.Перв.Уп.Втор.Уп.Пр.Бхарат Сирамс энд Ваксинс Лимитед, Индия (AAACB2431M); </t>
  </si>
  <si>
    <t>ЛП-008670</t>
  </si>
  <si>
    <t>Полимиксин B (ТН Полимиксин В) порошок для приготовления раствора для инъекций, 50 мг,  - флакон (1)  - пачка картонная</t>
  </si>
  <si>
    <t xml:space="preserve">Вл.Вып.к.Перв.Уп.Втор.Уп.Пр.Общество с ограниченной ответственностью "ФармКонцепт" (ООО "ФармКонцепт"), Россия (6949005941); </t>
  </si>
  <si>
    <t>ЛП-008760</t>
  </si>
  <si>
    <t xml:space="preserve">Вл.Общество с ограниченной ответственностью "ЛаЭк" (ООО "ЛаЭк"), Россия (2463094546); Вып.к.Перв.Уп.Втор.Уп.Пр.Публичное акционерное общество "Красфарма" (ПАО "Красфарма"), Россия (2464010490); </t>
  </si>
  <si>
    <t>ЛП-№(003069)-(РГ-RU)</t>
  </si>
  <si>
    <t>Полимиксин B (ТН ПОЛИМИБАКСА-АФ) лиофилизат для приготовления раствора для инъекций, 50 мг,  - флакон (1)  - пачка картонная</t>
  </si>
  <si>
    <t xml:space="preserve">Вл.Общество с ограниченной ответственностью "АлФарма" (OOO "АлФарма"), Россия (7707781200); Перв.Уп.Пр.Белорусско-голландское совместное предприятие общество с ограниченной ответственностью "Фармлэнд" (СП ООО "Фармлэнд"), Республика Беларусь (101431475); Вып.к.Втор.Уп.АО "АЛТЕГРА", Россия (5010058143); </t>
  </si>
  <si>
    <t>ЛП-№(004970)-(РГ-RU)</t>
  </si>
  <si>
    <t>16,12р*</t>
  </si>
  <si>
    <t>17,41р*</t>
  </si>
  <si>
    <t>23910003400 25 000044 https://zakupki.gov.ru/epz/contract/contractCard/common-info.html?reestrNumber=2391000340025000044&amp;contractInfoId=97720891</t>
  </si>
  <si>
    <t>23908008994 25 000042 https://zakupki.gov.ru/epz/contract/contractCard/common-info.html?reestrNumber=2390800899425000042</t>
  </si>
  <si>
    <t>21103020988 25 000032 https://zakupki.gov.ru/epz/contract/contractCard/common-info.html?reestrNumber=2110302098825000032</t>
  </si>
  <si>
    <t>По запросу заказчика КП не поступило</t>
  </si>
  <si>
    <t>нет ГК за 12 месяцев</t>
  </si>
  <si>
    <t>Поставка лекарственного препарата для медицинского применения МНН "Полимиксин B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</si>
</sst>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\ _₽_-;\-* #,##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.5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10" fontId="4" fillId="0" borderId="1" xfId="3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164" fontId="4" fillId="0" borderId="1" xfId="2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0" fillId="3" borderId="0" xfId="0" applyFont="1" applyFill="1"/>
    <xf numFmtId="9" fontId="6" fillId="0" borderId="1" xfId="3" applyFont="1" applyFill="1" applyBorder="1" applyAlignment="1">
      <alignment horizontal="center" vertical="center"/>
    </xf>
    <xf numFmtId="43" fontId="6" fillId="0" borderId="0" xfId="0" applyNumberFormat="1" applyFont="1" applyFill="1" applyAlignment="1">
      <alignment horizontal="center"/>
    </xf>
    <xf numFmtId="164" fontId="6" fillId="3" borderId="4" xfId="2" applyFont="1" applyFill="1" applyBorder="1" applyAlignment="1">
      <alignment horizontal="center" vertical="center"/>
    </xf>
    <xf numFmtId="0" fontId="6" fillId="0" borderId="1" xfId="0" applyFont="1" applyBorder="1"/>
    <xf numFmtId="9" fontId="5" fillId="0" borderId="1" xfId="0" applyNumberFormat="1" applyFont="1" applyFill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/>
    </xf>
    <xf numFmtId="9" fontId="6" fillId="0" borderId="4" xfId="3" applyFont="1" applyFill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 vertical="top" wrapText="1"/>
    </xf>
    <xf numFmtId="43" fontId="6" fillId="0" borderId="0" xfId="1" applyFont="1" applyFill="1"/>
    <xf numFmtId="164" fontId="6" fillId="0" borderId="0" xfId="0" applyNumberFormat="1" applyFont="1" applyFill="1"/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2" applyFont="1" applyFill="1" applyBorder="1" applyAlignment="1">
      <alignment horizontal="center" vertical="center"/>
    </xf>
    <xf numFmtId="164" fontId="6" fillId="2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164" fontId="6" fillId="3" borderId="1" xfId="2" applyFont="1" applyFill="1" applyBorder="1" applyAlignment="1">
      <alignment horizontal="center" vertical="center"/>
    </xf>
    <xf numFmtId="0" fontId="2" fillId="0" borderId="4" xfId="4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64" fontId="5" fillId="0" borderId="4" xfId="2" applyFont="1" applyFill="1" applyBorder="1" applyAlignment="1">
      <alignment horizontal="right" vertical="center"/>
    </xf>
    <xf numFmtId="164" fontId="5" fillId="0" borderId="2" xfId="2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4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7" borderId="0" xfId="0" applyFont="1" applyFill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</cellXfs>
  <cellStyles count="5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="70" zoomScaleNormal="100" zoomScaleSheetLayoutView="70" workbookViewId="0">
      <selection activeCell="E10" sqref="E10"/>
    </sheetView>
  </sheetViews>
  <sheetFormatPr defaultColWidth="9.1796875" defaultRowHeight="14" x14ac:dyDescent="0.3"/>
  <cols>
    <col min="1" max="1" width="52" style="12" customWidth="1"/>
    <col min="2" max="2" width="33.54296875" style="12" customWidth="1"/>
    <col min="3" max="3" width="15" style="12" customWidth="1"/>
    <col min="4" max="4" width="17.1796875" style="12" bestFit="1" customWidth="1"/>
    <col min="5" max="5" width="15.453125" style="12" customWidth="1"/>
    <col min="6" max="6" width="11.7265625" style="12" customWidth="1"/>
    <col min="7" max="7" width="17.453125" style="12" customWidth="1"/>
    <col min="8" max="8" width="0" style="23" hidden="1" customWidth="1"/>
    <col min="9" max="9" width="13" style="12" hidden="1" customWidth="1"/>
    <col min="10" max="10" width="17.26953125" style="12" hidden="1" customWidth="1"/>
    <col min="11" max="11" width="12.54296875" style="12" hidden="1" customWidth="1"/>
    <col min="12" max="13" width="12.1796875" style="12" hidden="1" customWidth="1"/>
    <col min="14" max="23" width="0" style="12" hidden="1" customWidth="1"/>
    <col min="24" max="16384" width="9.1796875" style="12"/>
  </cols>
  <sheetData>
    <row r="1" spans="1:24" x14ac:dyDescent="0.3">
      <c r="A1" s="75" t="s">
        <v>44</v>
      </c>
      <c r="B1" s="75"/>
      <c r="C1" s="75"/>
      <c r="D1" s="75"/>
      <c r="E1" s="75"/>
      <c r="F1" s="75"/>
      <c r="G1" s="75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x14ac:dyDescent="0.3">
      <c r="A2" s="76" t="s">
        <v>72</v>
      </c>
      <c r="B2" s="76"/>
      <c r="C2" s="76"/>
      <c r="D2" s="76"/>
      <c r="E2" s="76"/>
      <c r="F2" s="76"/>
      <c r="G2" s="76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77" t="s">
        <v>24</v>
      </c>
      <c r="B3" s="77"/>
      <c r="C3" s="77"/>
      <c r="D3" s="77"/>
      <c r="E3" s="77"/>
      <c r="F3" s="78">
        <v>45741</v>
      </c>
      <c r="G3" s="78"/>
      <c r="I3" s="103" t="s">
        <v>42</v>
      </c>
      <c r="J3" s="103"/>
      <c r="K3" s="103"/>
      <c r="L3" s="10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x14ac:dyDescent="0.3">
      <c r="A4" s="79" t="s">
        <v>23</v>
      </c>
      <c r="B4" s="80"/>
      <c r="C4" s="80"/>
      <c r="D4" s="80"/>
      <c r="E4" s="81"/>
      <c r="F4" s="82">
        <f>SUMPRODUCT(D7:D7,G7:G7)</f>
        <v>808400</v>
      </c>
      <c r="G4" s="83"/>
      <c r="J4" s="40"/>
      <c r="K4" s="40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x14ac:dyDescent="0.3">
      <c r="A5" s="107" t="s">
        <v>22</v>
      </c>
      <c r="B5" s="107"/>
      <c r="C5" s="107"/>
      <c r="D5" s="107"/>
      <c r="E5" s="107"/>
      <c r="F5" s="107"/>
      <c r="G5" s="107"/>
    </row>
    <row r="6" spans="1:24" ht="84" x14ac:dyDescent="0.3">
      <c r="A6" s="115" t="s">
        <v>21</v>
      </c>
      <c r="B6" s="116"/>
      <c r="C6" s="55" t="s">
        <v>20</v>
      </c>
      <c r="D6" s="55" t="s">
        <v>19</v>
      </c>
      <c r="E6" s="54" t="s">
        <v>18</v>
      </c>
      <c r="F6" s="55" t="s">
        <v>17</v>
      </c>
      <c r="G6" s="54" t="s">
        <v>16</v>
      </c>
    </row>
    <row r="7" spans="1:24" ht="28.15" customHeight="1" x14ac:dyDescent="0.3">
      <c r="A7" s="105" t="s">
        <v>46</v>
      </c>
      <c r="B7" s="106"/>
      <c r="C7" s="49" t="s">
        <v>47</v>
      </c>
      <c r="D7" s="2">
        <v>40000</v>
      </c>
      <c r="E7" s="3">
        <f>MIN(G17,G24,G30,G36)</f>
        <v>16.12</v>
      </c>
      <c r="F7" s="14">
        <v>0.14000000000000001</v>
      </c>
      <c r="G7" s="4">
        <f>ROUNDDOWN((E7+E7*F7)*1.1,2)</f>
        <v>20.21</v>
      </c>
      <c r="J7" s="41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x14ac:dyDescent="0.3">
      <c r="A8" s="107" t="s">
        <v>15</v>
      </c>
      <c r="B8" s="107"/>
      <c r="C8" s="107"/>
      <c r="D8" s="107"/>
      <c r="E8" s="107"/>
      <c r="F8" s="107"/>
      <c r="G8" s="107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ht="15" customHeight="1" x14ac:dyDescent="0.3">
      <c r="A9" s="108" t="s">
        <v>14</v>
      </c>
      <c r="B9" s="109"/>
      <c r="C9" s="109"/>
      <c r="D9" s="109"/>
      <c r="E9" s="109"/>
      <c r="F9" s="109"/>
      <c r="G9" s="110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ht="87.65" customHeight="1" x14ac:dyDescent="0.3">
      <c r="A10" s="35" t="s">
        <v>3</v>
      </c>
      <c r="B10" s="61" t="s">
        <v>13</v>
      </c>
      <c r="C10" s="62"/>
      <c r="D10" s="33" t="s">
        <v>12</v>
      </c>
      <c r="E10" s="33" t="s">
        <v>11</v>
      </c>
      <c r="F10" s="33" t="s">
        <v>28</v>
      </c>
      <c r="G10" s="5" t="s">
        <v>10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67.5" customHeight="1" x14ac:dyDescent="0.3">
      <c r="A11" s="15" t="s">
        <v>48</v>
      </c>
      <c r="B11" s="58" t="s">
        <v>49</v>
      </c>
      <c r="C11" s="69"/>
      <c r="D11" s="1" t="s">
        <v>50</v>
      </c>
      <c r="E11" s="16">
        <v>806.2</v>
      </c>
      <c r="F11" s="1">
        <v>50</v>
      </c>
      <c r="G11" s="3" t="s">
        <v>65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67.5" customHeight="1" x14ac:dyDescent="0.3">
      <c r="A12" s="15" t="s">
        <v>51</v>
      </c>
      <c r="B12" s="58" t="s">
        <v>52</v>
      </c>
      <c r="C12" s="59"/>
      <c r="D12" s="57" t="s">
        <v>53</v>
      </c>
      <c r="E12" s="16">
        <v>1043.0999999999999</v>
      </c>
      <c r="F12" s="57">
        <v>50</v>
      </c>
      <c r="G12" s="3">
        <f t="shared" ref="G12:G14" si="0">ROUNDDOWN(E12/F12,2)</f>
        <v>20.86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67.5" customHeight="1" x14ac:dyDescent="0.3">
      <c r="A13" s="15" t="s">
        <v>54</v>
      </c>
      <c r="B13" s="58" t="s">
        <v>55</v>
      </c>
      <c r="C13" s="59"/>
      <c r="D13" s="57" t="s">
        <v>56</v>
      </c>
      <c r="E13" s="16">
        <v>806.2</v>
      </c>
      <c r="F13" s="57">
        <v>50</v>
      </c>
      <c r="G13" s="3">
        <f t="shared" si="0"/>
        <v>16.12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67.5" customHeight="1" x14ac:dyDescent="0.3">
      <c r="A14" s="15" t="s">
        <v>57</v>
      </c>
      <c r="B14" s="58" t="s">
        <v>58</v>
      </c>
      <c r="C14" s="59"/>
      <c r="D14" s="57" t="s">
        <v>59</v>
      </c>
      <c r="E14" s="16">
        <v>836.7</v>
      </c>
      <c r="F14" s="57">
        <v>50</v>
      </c>
      <c r="G14" s="3">
        <f t="shared" si="0"/>
        <v>16.73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67.5" customHeight="1" x14ac:dyDescent="0.3">
      <c r="A15" s="15" t="s">
        <v>57</v>
      </c>
      <c r="B15" s="58" t="s">
        <v>60</v>
      </c>
      <c r="C15" s="59"/>
      <c r="D15" s="57" t="s">
        <v>61</v>
      </c>
      <c r="E15" s="16">
        <v>870.99</v>
      </c>
      <c r="F15" s="57">
        <v>50</v>
      </c>
      <c r="G15" s="3" t="s">
        <v>66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ht="111" customHeight="1" x14ac:dyDescent="0.3">
      <c r="A16" s="50" t="s">
        <v>62</v>
      </c>
      <c r="B16" s="70" t="s">
        <v>63</v>
      </c>
      <c r="C16" s="71"/>
      <c r="D16" s="51" t="s">
        <v>64</v>
      </c>
      <c r="E16" s="52">
        <v>870.99</v>
      </c>
      <c r="F16" s="51">
        <v>50</v>
      </c>
      <c r="G16" s="53">
        <f>ROUNDDOWN(E16/F16,2)</f>
        <v>17.41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15" customHeight="1" x14ac:dyDescent="0.3">
      <c r="A17" s="72" t="s">
        <v>5</v>
      </c>
      <c r="B17" s="73"/>
      <c r="C17" s="73"/>
      <c r="D17" s="73"/>
      <c r="E17" s="73"/>
      <c r="F17" s="74"/>
      <c r="G17" s="4">
        <f>MIN(G11:G16)</f>
        <v>16.12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15" customHeight="1" x14ac:dyDescent="0.3">
      <c r="A18" s="60" t="s">
        <v>9</v>
      </c>
      <c r="B18" s="60"/>
      <c r="C18" s="60"/>
      <c r="D18" s="60"/>
      <c r="E18" s="60"/>
      <c r="F18" s="60"/>
      <c r="G18" s="60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ht="15" customHeight="1" x14ac:dyDescent="0.3">
      <c r="A19" s="60" t="s">
        <v>8</v>
      </c>
      <c r="B19" s="60"/>
      <c r="C19" s="60"/>
      <c r="D19" s="60"/>
      <c r="E19" s="60"/>
      <c r="F19" s="60"/>
      <c r="G19" s="60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s="18" customFormat="1" ht="92.25" customHeight="1" x14ac:dyDescent="0.3">
      <c r="A20" s="35" t="s">
        <v>3</v>
      </c>
      <c r="B20" s="61" t="s">
        <v>30</v>
      </c>
      <c r="C20" s="68"/>
      <c r="D20" s="62"/>
      <c r="E20" s="10" t="s">
        <v>31</v>
      </c>
      <c r="F20" s="33" t="s">
        <v>28</v>
      </c>
      <c r="G20" s="5" t="s">
        <v>1</v>
      </c>
      <c r="H20" s="24"/>
      <c r="I20" s="34" t="s">
        <v>26</v>
      </c>
      <c r="J20" s="34" t="s">
        <v>27</v>
      </c>
      <c r="K20" s="39"/>
      <c r="L20" s="67" t="s">
        <v>25</v>
      </c>
      <c r="M20" s="6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s="18" customFormat="1" ht="45" customHeight="1" x14ac:dyDescent="0.3">
      <c r="A21" s="6" t="s">
        <v>51</v>
      </c>
      <c r="B21" s="64" t="s">
        <v>67</v>
      </c>
      <c r="C21" s="65"/>
      <c r="D21" s="66"/>
      <c r="E21" s="3">
        <f>L21</f>
        <v>1043.1400000000001</v>
      </c>
      <c r="F21" s="7">
        <v>50</v>
      </c>
      <c r="G21" s="3">
        <f>ROUNDDOWN(E21/F21,2)</f>
        <v>20.86</v>
      </c>
      <c r="H21" s="24"/>
      <c r="I21" s="3">
        <v>1278.5</v>
      </c>
      <c r="J21" s="27">
        <v>0.1142</v>
      </c>
      <c r="K21" s="27"/>
      <c r="L21" s="63">
        <f>ROUNDDOWN(((I21/1.1)/(1+J21)),2)</f>
        <v>1043.1400000000001</v>
      </c>
      <c r="M21" s="63"/>
      <c r="N21" s="17"/>
      <c r="O21" s="28"/>
      <c r="P21" s="28"/>
      <c r="Q21" s="17"/>
      <c r="R21" s="17"/>
      <c r="S21" s="17"/>
      <c r="T21" s="17"/>
      <c r="U21" s="17"/>
      <c r="V21" s="17"/>
      <c r="W21" s="17"/>
      <c r="X21" s="17"/>
    </row>
    <row r="22" spans="1:24" s="18" customFormat="1" ht="42" x14ac:dyDescent="0.3">
      <c r="A22" s="6" t="s">
        <v>51</v>
      </c>
      <c r="B22" s="64" t="s">
        <v>68</v>
      </c>
      <c r="C22" s="65"/>
      <c r="D22" s="66"/>
      <c r="E22" s="3">
        <f t="shared" ref="E22:E23" si="1">L22</f>
        <v>1043.1400000000001</v>
      </c>
      <c r="F22" s="7">
        <v>50</v>
      </c>
      <c r="G22" s="3">
        <f>ROUNDDOWN(E22/F22,2)</f>
        <v>20.86</v>
      </c>
      <c r="H22" s="24"/>
      <c r="I22" s="3">
        <v>1278.5</v>
      </c>
      <c r="J22" s="27">
        <v>0.1142</v>
      </c>
      <c r="K22" s="27"/>
      <c r="L22" s="63">
        <f>ROUNDDOWN(((I22/1.1)/(1+J22)),2)</f>
        <v>1043.1400000000001</v>
      </c>
      <c r="M22" s="63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8" customFormat="1" ht="46.5" customHeight="1" x14ac:dyDescent="0.3">
      <c r="A23" s="6" t="s">
        <v>51</v>
      </c>
      <c r="B23" s="64" t="s">
        <v>69</v>
      </c>
      <c r="C23" s="65"/>
      <c r="D23" s="66"/>
      <c r="E23" s="3">
        <f t="shared" si="1"/>
        <v>938.46</v>
      </c>
      <c r="F23" s="7">
        <v>50</v>
      </c>
      <c r="G23" s="3">
        <f>ROUNDDOWN(E23/F23,2)</f>
        <v>18.760000000000002</v>
      </c>
      <c r="H23" s="24"/>
      <c r="I23" s="3">
        <v>1032.31</v>
      </c>
      <c r="J23" s="27">
        <v>0</v>
      </c>
      <c r="K23" s="27"/>
      <c r="L23" s="63">
        <f>ROUNDDOWN(((I23/1.1)/(1+J23)),2)</f>
        <v>938.46</v>
      </c>
      <c r="M23" s="63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8" customFormat="1" ht="13.15" customHeight="1" x14ac:dyDescent="0.3">
      <c r="A24" s="72" t="s">
        <v>5</v>
      </c>
      <c r="B24" s="73"/>
      <c r="C24" s="73"/>
      <c r="D24" s="73"/>
      <c r="E24" s="73"/>
      <c r="F24" s="74"/>
      <c r="G24" s="4">
        <f>MIN(G21:G23)</f>
        <v>18.760000000000002</v>
      </c>
      <c r="H24" s="25"/>
      <c r="J24" s="31">
        <f>MIN(J21:J23)</f>
        <v>0</v>
      </c>
      <c r="K24" s="36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x14ac:dyDescent="0.3">
      <c r="A25" s="72" t="s">
        <v>7</v>
      </c>
      <c r="B25" s="73"/>
      <c r="C25" s="73"/>
      <c r="D25" s="98"/>
      <c r="E25" s="98"/>
      <c r="F25" s="98"/>
      <c r="G25" s="99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80.25" hidden="1" customHeight="1" x14ac:dyDescent="0.3">
      <c r="A26" s="43" t="s">
        <v>3</v>
      </c>
      <c r="B26" s="61" t="s">
        <v>2</v>
      </c>
      <c r="C26" s="68"/>
      <c r="D26" s="62"/>
      <c r="E26" s="47" t="s">
        <v>25</v>
      </c>
      <c r="F26" s="42" t="s">
        <v>28</v>
      </c>
      <c r="G26" s="46" t="s">
        <v>6</v>
      </c>
      <c r="J26" s="36"/>
      <c r="K26" s="36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idden="1" x14ac:dyDescent="0.3">
      <c r="A27" s="45"/>
      <c r="B27" s="58"/>
      <c r="C27" s="90"/>
      <c r="D27" s="59"/>
      <c r="E27" s="48">
        <v>23730.2</v>
      </c>
      <c r="F27" s="48"/>
      <c r="G27" s="48" t="e">
        <f>ROUNDDOWN(E27/F27,2)</f>
        <v>#DIV/0!</v>
      </c>
      <c r="J27" s="36"/>
      <c r="K27" s="36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idden="1" x14ac:dyDescent="0.3">
      <c r="A28" s="45"/>
      <c r="B28" s="58"/>
      <c r="C28" s="90"/>
      <c r="D28" s="59"/>
      <c r="E28" s="56">
        <v>23781.8</v>
      </c>
      <c r="F28" s="56"/>
      <c r="G28" s="56" t="e">
        <f t="shared" ref="G28:G29" si="2">ROUNDDOWN(E28/F28,2)</f>
        <v>#DIV/0!</v>
      </c>
      <c r="J28" s="36"/>
      <c r="K28" s="36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idden="1" x14ac:dyDescent="0.3">
      <c r="A29" s="45"/>
      <c r="B29" s="58"/>
      <c r="C29" s="90"/>
      <c r="D29" s="59"/>
      <c r="E29" s="56">
        <v>23781.8</v>
      </c>
      <c r="F29" s="56"/>
      <c r="G29" s="56" t="e">
        <f t="shared" si="2"/>
        <v>#DIV/0!</v>
      </c>
      <c r="J29" s="36"/>
      <c r="K29" s="36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20" customFormat="1" ht="22.9" customHeight="1" x14ac:dyDescent="0.35">
      <c r="A30" s="91" t="s">
        <v>70</v>
      </c>
      <c r="B30" s="92"/>
      <c r="C30" s="92"/>
      <c r="D30" s="92"/>
      <c r="E30" s="92"/>
      <c r="F30" s="93"/>
      <c r="G30" s="19"/>
      <c r="H30" s="26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ht="22.15" customHeight="1" x14ac:dyDescent="0.3">
      <c r="A31" s="94" t="s">
        <v>4</v>
      </c>
      <c r="B31" s="94"/>
      <c r="C31" s="94"/>
      <c r="D31" s="94"/>
      <c r="E31" s="94"/>
      <c r="F31" s="94"/>
      <c r="G31" s="94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93" hidden="1" customHeight="1" x14ac:dyDescent="0.3">
      <c r="A32" s="35" t="s">
        <v>3</v>
      </c>
      <c r="B32" s="95" t="s">
        <v>2</v>
      </c>
      <c r="C32" s="95"/>
      <c r="D32" s="10" t="s">
        <v>25</v>
      </c>
      <c r="E32" s="33" t="s">
        <v>28</v>
      </c>
      <c r="F32" s="9" t="s">
        <v>32</v>
      </c>
      <c r="G32" s="5" t="s">
        <v>1</v>
      </c>
      <c r="I32" s="34" t="s">
        <v>26</v>
      </c>
      <c r="J32" s="34" t="s">
        <v>27</v>
      </c>
      <c r="K32" s="34"/>
      <c r="L32" s="34" t="s">
        <v>33</v>
      </c>
      <c r="M32" s="10" t="s">
        <v>25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ht="14.5" hidden="1" x14ac:dyDescent="0.3">
      <c r="A33" s="1"/>
      <c r="B33" s="96"/>
      <c r="C33" s="97"/>
      <c r="D33" s="3">
        <f>M33</f>
        <v>0</v>
      </c>
      <c r="E33" s="9"/>
      <c r="F33" s="9">
        <f>L33*E33</f>
        <v>0</v>
      </c>
      <c r="G33" s="3" t="e">
        <f>ROUNDDOWN(D33/E33,2)</f>
        <v>#DIV/0!</v>
      </c>
      <c r="I33" s="3"/>
      <c r="J33" s="27">
        <v>3.2099999999999997E-2</v>
      </c>
      <c r="K33" s="37"/>
      <c r="L33" s="22"/>
      <c r="M33" s="29">
        <f>ROUNDDOWN(((I33/1.1)/(1+J33)),2)</f>
        <v>0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27.65" hidden="1" customHeight="1" x14ac:dyDescent="0.3">
      <c r="A34" s="1"/>
      <c r="B34" s="58"/>
      <c r="C34" s="59"/>
      <c r="D34" s="3">
        <f t="shared" ref="D34:D35" si="3">M34</f>
        <v>0</v>
      </c>
      <c r="E34" s="9"/>
      <c r="F34" s="11">
        <f>L34*E34</f>
        <v>0</v>
      </c>
      <c r="G34" s="3" t="e">
        <f>ROUNDDOWN(D34/E34,2)</f>
        <v>#DIV/0!</v>
      </c>
      <c r="I34" s="3"/>
      <c r="J34" s="27"/>
      <c r="K34" s="27"/>
      <c r="L34" s="30"/>
      <c r="M34" s="29">
        <f>ROUNDDOWN(((I34/1.1)/(1+J34)),2)</f>
        <v>0</v>
      </c>
    </row>
    <row r="35" spans="1:24" ht="32.5" hidden="1" customHeight="1" x14ac:dyDescent="0.3">
      <c r="A35" s="1"/>
      <c r="B35" s="58"/>
      <c r="C35" s="59"/>
      <c r="D35" s="3">
        <f t="shared" si="3"/>
        <v>0</v>
      </c>
      <c r="E35" s="9"/>
      <c r="F35" s="11">
        <f>L35*E35</f>
        <v>0</v>
      </c>
      <c r="G35" s="3" t="e">
        <f>ROUNDDOWN(D35/E35,2)</f>
        <v>#DIV/0!</v>
      </c>
      <c r="I35" s="3"/>
      <c r="J35" s="27"/>
      <c r="K35" s="27"/>
      <c r="L35" s="30"/>
      <c r="M35" s="29">
        <f>ROUNDDOWN(((I35/1.1)/(1+J35)),2)</f>
        <v>0</v>
      </c>
    </row>
    <row r="36" spans="1:24" ht="41.25" customHeight="1" x14ac:dyDescent="0.3">
      <c r="A36" s="111" t="s">
        <v>0</v>
      </c>
      <c r="B36" s="112"/>
      <c r="C36" s="113"/>
      <c r="D36" s="113"/>
      <c r="E36" s="113"/>
      <c r="F36" s="114"/>
      <c r="G36" s="8" t="s">
        <v>71</v>
      </c>
      <c r="J36" s="32">
        <f>MIN(J33:J35)</f>
        <v>3.2099999999999997E-2</v>
      </c>
      <c r="K36" s="38"/>
    </row>
    <row r="37" spans="1:24" ht="33.65" hidden="1" customHeight="1" x14ac:dyDescent="0.3">
      <c r="A37" s="84" t="s">
        <v>37</v>
      </c>
      <c r="B37" s="85"/>
      <c r="C37" s="85"/>
      <c r="D37" s="85"/>
      <c r="E37" s="85"/>
      <c r="F37" s="85"/>
      <c r="G37" s="86"/>
      <c r="J37" s="104" t="s">
        <v>43</v>
      </c>
      <c r="K37" s="38"/>
    </row>
    <row r="38" spans="1:24" ht="32.5" hidden="1" customHeight="1" x14ac:dyDescent="0.3">
      <c r="A38" s="84" t="s">
        <v>38</v>
      </c>
      <c r="B38" s="85"/>
      <c r="C38" s="85"/>
      <c r="D38" s="85"/>
      <c r="E38" s="85"/>
      <c r="F38" s="85"/>
      <c r="G38" s="86"/>
      <c r="J38" s="104"/>
      <c r="K38" s="38"/>
    </row>
    <row r="39" spans="1:24" ht="31.9" hidden="1" customHeight="1" x14ac:dyDescent="0.3">
      <c r="A39" s="84" t="s">
        <v>36</v>
      </c>
      <c r="B39" s="85"/>
      <c r="C39" s="85"/>
      <c r="D39" s="85"/>
      <c r="E39" s="85"/>
      <c r="F39" s="85"/>
      <c r="G39" s="86"/>
      <c r="J39" s="104"/>
      <c r="K39" s="38"/>
    </row>
    <row r="40" spans="1:24" ht="20.5" hidden="1" customHeight="1" x14ac:dyDescent="0.3">
      <c r="A40" s="84" t="s">
        <v>40</v>
      </c>
      <c r="B40" s="85"/>
      <c r="C40" s="85"/>
      <c r="D40" s="85"/>
      <c r="E40" s="85"/>
      <c r="F40" s="85"/>
      <c r="G40" s="86"/>
      <c r="J40" s="104"/>
      <c r="K40" s="38"/>
    </row>
    <row r="41" spans="1:24" ht="42.65" customHeight="1" x14ac:dyDescent="0.3">
      <c r="A41" s="87" t="s">
        <v>41</v>
      </c>
      <c r="B41" s="88"/>
      <c r="C41" s="88"/>
      <c r="D41" s="88"/>
      <c r="E41" s="88"/>
      <c r="F41" s="88"/>
      <c r="G41" s="89"/>
      <c r="J41" s="104"/>
      <c r="K41" s="38"/>
    </row>
    <row r="42" spans="1:24" ht="31.9" hidden="1" customHeight="1" x14ac:dyDescent="0.3">
      <c r="A42" s="84" t="s">
        <v>39</v>
      </c>
      <c r="B42" s="85"/>
      <c r="C42" s="85"/>
      <c r="D42" s="85"/>
      <c r="E42" s="85"/>
      <c r="F42" s="85"/>
      <c r="G42" s="86"/>
      <c r="J42" s="104"/>
      <c r="K42" s="38"/>
    </row>
    <row r="43" spans="1:24" ht="35.5" customHeight="1" x14ac:dyDescent="0.3">
      <c r="A43" s="111" t="s">
        <v>29</v>
      </c>
      <c r="B43" s="85"/>
      <c r="C43" s="85"/>
      <c r="D43" s="85"/>
      <c r="E43" s="85"/>
      <c r="F43" s="85"/>
      <c r="G43" s="86"/>
    </row>
    <row r="44" spans="1:24" ht="54.65" customHeight="1" x14ac:dyDescent="0.3">
      <c r="A44" s="117" t="s">
        <v>34</v>
      </c>
      <c r="B44" s="117"/>
      <c r="C44" s="117"/>
      <c r="D44" s="117"/>
      <c r="E44" s="117"/>
      <c r="F44" s="117"/>
      <c r="G44" s="117"/>
      <c r="J44" s="44" t="s">
        <v>35</v>
      </c>
    </row>
    <row r="45" spans="1:24" x14ac:dyDescent="0.3">
      <c r="A45" s="100" t="s">
        <v>45</v>
      </c>
      <c r="B45" s="101"/>
      <c r="C45" s="101"/>
      <c r="D45" s="101"/>
      <c r="E45" s="101"/>
      <c r="F45" s="101"/>
      <c r="G45" s="102"/>
    </row>
  </sheetData>
  <mergeCells count="53">
    <mergeCell ref="A24:F24"/>
    <mergeCell ref="A25:G25"/>
    <mergeCell ref="A37:G37"/>
    <mergeCell ref="A45:G45"/>
    <mergeCell ref="I3:L3"/>
    <mergeCell ref="J37:J42"/>
    <mergeCell ref="A7:B7"/>
    <mergeCell ref="A8:G8"/>
    <mergeCell ref="A9:G9"/>
    <mergeCell ref="A43:G43"/>
    <mergeCell ref="B35:C35"/>
    <mergeCell ref="A36:F36"/>
    <mergeCell ref="A5:G5"/>
    <mergeCell ref="A6:B6"/>
    <mergeCell ref="A44:G44"/>
    <mergeCell ref="A42:G42"/>
    <mergeCell ref="A40:G40"/>
    <mergeCell ref="A41:G41"/>
    <mergeCell ref="A38:G38"/>
    <mergeCell ref="B26:D26"/>
    <mergeCell ref="B27:D27"/>
    <mergeCell ref="B34:C34"/>
    <mergeCell ref="A30:F30"/>
    <mergeCell ref="A31:G31"/>
    <mergeCell ref="A39:G39"/>
    <mergeCell ref="B32:C32"/>
    <mergeCell ref="B33:C33"/>
    <mergeCell ref="B28:D28"/>
    <mergeCell ref="B29:D29"/>
    <mergeCell ref="A1:G1"/>
    <mergeCell ref="A2:G2"/>
    <mergeCell ref="A3:E3"/>
    <mergeCell ref="F3:G3"/>
    <mergeCell ref="A4:E4"/>
    <mergeCell ref="F4:G4"/>
    <mergeCell ref="L23:M23"/>
    <mergeCell ref="B23:D23"/>
    <mergeCell ref="B21:D21"/>
    <mergeCell ref="B22:D22"/>
    <mergeCell ref="L20:M20"/>
    <mergeCell ref="L21:M21"/>
    <mergeCell ref="L22:M22"/>
    <mergeCell ref="B20:D20"/>
    <mergeCell ref="B14:C14"/>
    <mergeCell ref="B15:C15"/>
    <mergeCell ref="A18:G18"/>
    <mergeCell ref="A19:G19"/>
    <mergeCell ref="B10:C10"/>
    <mergeCell ref="B11:C11"/>
    <mergeCell ref="B16:C16"/>
    <mergeCell ref="A17:F17"/>
    <mergeCell ref="B12:C12"/>
    <mergeCell ref="B13:C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ЖНВЛП</vt:lpstr>
      <vt:lpstr>ЖНВЛП!Область_печати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Куклинова Елена Валерьевна</cp:lastModifiedBy>
  <cp:lastPrinted>2018-04-09T08:15:01Z</cp:lastPrinted>
  <dcterms:created xsi:type="dcterms:W3CDTF">2018-04-09T06:40:37Z</dcterms:created>
  <dcterms:modified xsi:type="dcterms:W3CDTF">2025-03-27T12:12:11Z</dcterms:modified>
</cp:coreProperties>
</file>