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ифей_44\2025\ЗКсмсп_Ремонт_890 000,00\"/>
    </mc:Choice>
  </mc:AlternateContent>
  <xr:revisionPtr revIDLastSave="0" documentId="8_{47AE78A4-D6C5-4487-8EC3-8638CFE398A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НМЦК общ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2" l="1"/>
  <c r="E64" i="2"/>
  <c r="D17" i="2" l="1"/>
  <c r="D15" i="2"/>
  <c r="D18" i="2" s="1"/>
  <c r="F16" i="2" l="1"/>
  <c r="H16" i="2" s="1"/>
  <c r="E86" i="2" l="1"/>
  <c r="E18" i="2" l="1"/>
  <c r="E14" i="2"/>
  <c r="E90" i="2"/>
  <c r="E88" i="2"/>
  <c r="E75" i="2"/>
  <c r="F14" i="2" l="1"/>
  <c r="H14" i="2" s="1"/>
  <c r="E15" i="2"/>
  <c r="F15" i="2" s="1"/>
  <c r="H15" i="2" s="1"/>
  <c r="E17" i="2"/>
  <c r="F17" i="2" s="1"/>
  <c r="H17" i="2" s="1"/>
  <c r="E92" i="2"/>
  <c r="E77" i="2"/>
  <c r="E81" i="2" s="1"/>
  <c r="E98" i="2" l="1"/>
  <c r="D24" i="2" l="1"/>
  <c r="D25" i="2" s="1"/>
  <c r="D26" i="2" s="1"/>
  <c r="F18" i="2" l="1"/>
  <c r="H18" i="2" s="1"/>
  <c r="E21" i="2" l="1"/>
  <c r="F21" i="2" s="1"/>
  <c r="E22" i="2"/>
  <c r="F22" i="2" s="1"/>
  <c r="E23" i="2"/>
  <c r="F23" i="2" s="1"/>
  <c r="F19" i="2"/>
  <c r="E20" i="2"/>
  <c r="F20" i="2" s="1"/>
  <c r="F24" i="2" l="1"/>
  <c r="G21" i="2"/>
  <c r="H21" i="2" s="1"/>
  <c r="H19" i="2"/>
  <c r="F25" i="2" l="1"/>
  <c r="F26" i="2" s="1"/>
  <c r="G22" i="2"/>
  <c r="H22" i="2" s="1"/>
  <c r="G20" i="2"/>
  <c r="G23" i="2" s="1"/>
  <c r="H23" i="2" l="1"/>
  <c r="H20" i="2"/>
  <c r="H24" i="2" l="1"/>
  <c r="H25" i="2" s="1"/>
  <c r="H26" i="2" s="1"/>
</calcChain>
</file>

<file path=xl/sharedStrings.xml><?xml version="1.0" encoding="utf-8"?>
<sst xmlns="http://schemas.openxmlformats.org/spreadsheetml/2006/main" count="92" uniqueCount="88">
  <si>
    <t>Данные сметной документации:</t>
  </si>
  <si>
    <t>- учесть резерв средств на непредвиденные затраты</t>
  </si>
  <si>
    <t>Сроки строительства:</t>
  </si>
  <si>
    <t>Расчет начальной (максимальной) цены контракта</t>
  </si>
  <si>
    <t>Основания для расчета:</t>
  </si>
  <si>
    <t>Наименование работ и затрат</t>
  </si>
  <si>
    <t>Индекс фактической инфляции</t>
  </si>
  <si>
    <t>Индекс прогнозный инфляции на период выполнения работ</t>
  </si>
  <si>
    <t>Начальная (максимальная) цена контракта с учетом индекса прогнозной инфляции на период выполнения работ</t>
  </si>
  <si>
    <t>Пусконаладочные работы</t>
  </si>
  <si>
    <t>Стоимость без учета НДС</t>
  </si>
  <si>
    <t>НДС 20%</t>
  </si>
  <si>
    <t>Стоимость с учетом НДС</t>
  </si>
  <si>
    <t>Продолжительность строительства -</t>
  </si>
  <si>
    <t>начало строительства -</t>
  </si>
  <si>
    <t>окончание строительства -</t>
  </si>
  <si>
    <t>Расчет индекса фактической инфляции</t>
  </si>
  <si>
    <t>4 К декабрю предыдущего года</t>
  </si>
  <si>
    <t>643 Российская Федерация</t>
  </si>
  <si>
    <t>1 Все товары и услуги</t>
  </si>
  <si>
    <t>11521100300010200001 Индексы потребительских цен на товары и услуги</t>
  </si>
  <si>
    <t>учтен в сметной документации</t>
  </si>
  <si>
    <t>Расчет индекса прогнозной инфляции</t>
  </si>
  <si>
    <t>(рассчитывается извлечением корня двенадцатой степени из значения годового индекса прогнозной инфляции по п.1)</t>
  </si>
  <si>
    <t>Резерв средств на непредвиденные работы и затраты 2%</t>
  </si>
  <si>
    <t>Временные здания и сооружения</t>
  </si>
  <si>
    <t>Строительный контроль</t>
  </si>
  <si>
    <t>- стоимость пусконаладочных работ – 0 руб.</t>
  </si>
  <si>
    <r>
      <t xml:space="preserve">Прогнозный индекс инфляции на дату </t>
    </r>
    <r>
      <rPr>
        <b/>
        <sz val="12"/>
        <rFont val="Times New Roman"/>
        <family val="1"/>
        <charset val="204"/>
      </rPr>
      <t>начала строительства</t>
    </r>
  </si>
  <si>
    <r>
      <t xml:space="preserve">Прогнозный индекс инфляции на дату </t>
    </r>
    <r>
      <rPr>
        <b/>
        <sz val="12"/>
        <rFont val="Times New Roman"/>
        <family val="1"/>
        <charset val="204"/>
      </rPr>
      <t>окончания строительства</t>
    </r>
  </si>
  <si>
    <t>по адресу: Свердловская область, г. Екатеринбург, пер. Корейский, д. 6</t>
  </si>
  <si>
    <t>6 месяцев</t>
  </si>
  <si>
    <t>октябрь 2024</t>
  </si>
  <si>
    <t>дата формирования НМЦК – сентябрь 2024 г.</t>
  </si>
  <si>
    <t>(принимается по строке «Инвестиции в основной капитал» для соответствующего периода, файл «7) Дефляторы базовый.xls»)</t>
  </si>
  <si>
    <r>
      <t>Годовой</t>
    </r>
    <r>
      <rPr>
        <sz val="12"/>
        <rFont val="Times New Roman"/>
        <family val="1"/>
        <charset val="204"/>
      </rPr>
      <t xml:space="preserve"> индекс прогнозной инфляции на 2025 год</t>
    </r>
  </si>
  <si>
    <r>
      <t>Ежемесячный</t>
    </r>
    <r>
      <rPr>
        <sz val="12"/>
        <rFont val="Times New Roman"/>
        <family val="1"/>
        <charset val="204"/>
      </rPr>
      <t xml:space="preserve"> прогнозный индекс на 2025 год</t>
    </r>
  </si>
  <si>
    <t>март 2025</t>
  </si>
  <si>
    <t>(рассчитывается возведением значения ежемесячного прогнозного индекса (п.2) в 1-ую степень, что соответствует периоду от января к январю 2025 года)</t>
  </si>
  <si>
    <t>(рассчитывается возведением значения ежемесячного прогнозного индекса (п.2) в 3-ю степень, что соответствует периоду от января 2025 года к марту 2025)</t>
  </si>
  <si>
    <t>(рассчитывается как среднеарифметическое значение индексов инфляции на дату начала (п.3) и дату окончания строительства (п.4)), умноженное на индекс-дефлятор на конец первого года строительства (п.4)</t>
  </si>
  <si>
    <r>
      <t>Итого</t>
    </r>
    <r>
      <rPr>
        <sz val="12"/>
        <rFont val="Times New Roman"/>
        <family val="1"/>
        <charset val="204"/>
      </rPr>
      <t xml:space="preserve"> прогнозный индекс инфляции на 2025 год  </t>
    </r>
    <r>
      <rPr>
        <b/>
        <sz val="12"/>
        <rFont val="Times New Roman"/>
        <family val="1"/>
        <charset val="204"/>
      </rPr>
      <t>К</t>
    </r>
    <r>
      <rPr>
        <b/>
        <vertAlign val="subscript"/>
        <sz val="12"/>
        <rFont val="Times New Roman"/>
        <family val="1"/>
        <charset val="204"/>
      </rPr>
      <t>ИНФ</t>
    </r>
  </si>
  <si>
    <r>
      <t xml:space="preserve">Прогнозный индекс инфляции на дату </t>
    </r>
    <r>
      <rPr>
        <b/>
        <sz val="12"/>
        <rFont val="Times New Roman"/>
        <family val="1"/>
        <charset val="204"/>
      </rPr>
      <t>начала 2025 года</t>
    </r>
  </si>
  <si>
    <t>Доля сметной стоимости, подлежащей выполнению подрядчиком в 2024г. (3 мес./ 6 мес.) – 0,5</t>
  </si>
  <si>
    <t>Доля сметной стоимости, подлежащей выполнению подрядчиком в 2025г. (3 мес./ 6 мес.) – 0,5</t>
  </si>
  <si>
    <t>Итого индекс прогнозной инфляции = 1,0087*0,5 + 1,0209*0,5 =</t>
  </si>
  <si>
    <t>№ смет</t>
  </si>
  <si>
    <t>№ п/п</t>
  </si>
  <si>
    <t>в т.ч. Стоимость смр</t>
  </si>
  <si>
    <t>в т.ч. Стоимость обрудования</t>
  </si>
  <si>
    <t>ИТОГО:</t>
  </si>
  <si>
    <t>в т.ч. Строительно-монтажные работы</t>
  </si>
  <si>
    <t>в т.ч. Стоимость оборудования</t>
  </si>
  <si>
    <t>б / н</t>
  </si>
  <si>
    <t>Стоимость работ в ценах на дату утверждения сметной документации на 4 квартал 2024 г.</t>
  </si>
  <si>
    <t>декабрь 2024 г.</t>
  </si>
  <si>
    <t>январь 2025 г.</t>
  </si>
  <si>
    <t>февраль 2025 г.</t>
  </si>
  <si>
    <t>март 2025 г.</t>
  </si>
  <si>
    <t>апрель 2025 г.</t>
  </si>
  <si>
    <t>май 2025 г.</t>
  </si>
  <si>
    <t>июнь 2025 г.</t>
  </si>
  <si>
    <t>июль 2025 г.</t>
  </si>
  <si>
    <t>август 2025 г.</t>
  </si>
  <si>
    <t>сентябрь 2025 г.</t>
  </si>
  <si>
    <r>
      <t>Стоимость работ определена на дату формирования НМЦК – февраль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2025 г. </t>
    </r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</si>
  <si>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 xml:space="preserve">начало строительства – март 2025 года, </t>
    </r>
  </si>
  <si>
    <t>- стоимость оборудования – 0 руб.</t>
  </si>
  <si>
    <t>- дата формирования НМЦК – февраль 2025 г.</t>
  </si>
  <si>
    <t>- начало – март 2025 г.</t>
  </si>
  <si>
    <t>1. Приказ Минстроя России от 23.12.2019 №841/пр</t>
  </si>
  <si>
    <t>(рассчитывается возведением значения ежемесячного прогнозного индекса (п.2) в 1-ую степень, что соответствует периоду от февраля к марту 2025 года)</t>
  </si>
  <si>
    <r>
      <t xml:space="preserve">Прогнозный индекс инфляции на дату </t>
    </r>
    <r>
      <rPr>
        <b/>
        <sz val="12"/>
        <rFont val="Times New Roman"/>
        <family val="1"/>
        <charset val="204"/>
      </rPr>
      <t>окончания 2025 года</t>
    </r>
  </si>
  <si>
    <r>
      <t>Итого</t>
    </r>
    <r>
      <rPr>
        <sz val="12"/>
        <rFont val="Times New Roman"/>
        <family val="1"/>
        <charset val="204"/>
      </rPr>
      <t xml:space="preserve"> прогнозный индекс инфляции на 2025 год </t>
    </r>
    <r>
      <rPr>
        <b/>
        <sz val="12"/>
        <rFont val="Times New Roman"/>
        <family val="1"/>
        <charset val="204"/>
      </rPr>
      <t>К</t>
    </r>
    <r>
      <rPr>
        <b/>
        <vertAlign val="subscript"/>
        <sz val="12"/>
        <rFont val="Times New Roman"/>
        <family val="1"/>
        <charset val="204"/>
      </rPr>
      <t>ИНФ</t>
    </r>
  </si>
  <si>
    <t>(рассчитывается как среднеарифметическое значение индексов инфляции на дату начала (п.3) и дату окончания строительства 2025 года(п.4))</t>
  </si>
  <si>
    <t>Стоимость работ в ценах на дату формирования начальной (максимальной) цены контракта февраль 2025 г.</t>
  </si>
  <si>
    <t>(принимается по строке «Инвестиции в основной капитал» для соответствующего периода, файл «6» («Дефляторы базовый.xls»)</t>
  </si>
  <si>
    <t>2. Техническое задание.</t>
  </si>
  <si>
    <t>Замена дверных блоков эвакуационных выходов на противопожарные в зданиях, расположенных по адресу: г. Екатеринбург, пер. Корейский, д.6 (литер А, Д, Б, Б1, К)</t>
  </si>
  <si>
    <t>по объекту: Замена дверных блоков эвакуационных выходов на противопожарные в зданиях, расположенных по адресу: г. Екатеринбург, пер. Корейский, д.6 (литер А, Д, Б, Б1, К)</t>
  </si>
  <si>
    <t>- дата утверждения сметной документации – ноябрь 2024 г.</t>
  </si>
  <si>
    <t>- стоимость СМР – 785 017 руб.</t>
  </si>
  <si>
    <t>- окончание – май 2025 г.</t>
  </si>
  <si>
    <t>- продолжительность строительства – 3 месяца:</t>
  </si>
  <si>
    <t>ноябрь 2024 г.</t>
  </si>
  <si>
    <r>
      <t>§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 xml:space="preserve">окончание строительства – май 2025 года. </t>
    </r>
  </si>
  <si>
    <t>(рассчитывается возведением значения ежемесячного прогнозного индекса (п.2) в 1-ю степень, что соответствует периоду от февраля к маю 2025)</t>
  </si>
  <si>
    <t>Продолжительность строительства 3 месяца: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</si>
</sst>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₽_-;\-* #,##0\ _₽_-;_-* &quot;-&quot;\ _₽_-;_-@_-"/>
    <numFmt numFmtId="165" formatCode="0.00000"/>
    <numFmt numFmtId="166" formatCode="0.000000"/>
    <numFmt numFmtId="167" formatCode="0.0000"/>
    <numFmt numFmtId="168" formatCode="_-* #,##0.0000\ _₽_-;\-* #,##0.0000\ _₽_-;_-* &quot;-&quot;\ _₽_-;_-@_-"/>
    <numFmt numFmtId="169" formatCode="#,##0.0000"/>
  </numFmts>
  <fonts count="26" x14ac:knownFonts="1">
    <font>
      <sz val="10"/>
      <name val="Arial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Wingdings"/>
      <charset val="2"/>
    </font>
    <font>
      <sz val="7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scheme val="minor"/>
    </font>
    <font>
      <sz val="12"/>
      <name val="Wingdings"/>
      <charset val="2"/>
    </font>
    <font>
      <sz val="7"/>
      <name val="Times New Roman"/>
      <family val="1"/>
      <charset val="204"/>
    </font>
    <font>
      <i/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4"/>
      <color rgb="FF0F0F0F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6" fillId="0" borderId="2" xfId="0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1" xfId="0" applyFont="1" applyBorder="1"/>
    <xf numFmtId="0" fontId="7" fillId="0" borderId="2" xfId="0" applyFont="1" applyBorder="1" applyAlignment="1">
      <alignment horizontal="center" vertical="center" wrapText="1" shrinkToFit="1"/>
    </xf>
    <xf numFmtId="0" fontId="8" fillId="0" borderId="0" xfId="0" applyFont="1"/>
    <xf numFmtId="1" fontId="8" fillId="0" borderId="0" xfId="0" applyNumberFormat="1" applyFont="1"/>
    <xf numFmtId="0" fontId="9" fillId="0" borderId="0" xfId="0" quotePrefix="1" applyFont="1" applyAlignment="1">
      <alignment horizontal="left" vertical="center" indent="2"/>
    </xf>
    <xf numFmtId="0" fontId="1" fillId="2" borderId="0" xfId="0" applyFont="1" applyFill="1"/>
    <xf numFmtId="0" fontId="0" fillId="2" borderId="0" xfId="0" applyFill="1"/>
    <xf numFmtId="164" fontId="0" fillId="0" borderId="0" xfId="0" applyNumberFormat="1"/>
    <xf numFmtId="49" fontId="2" fillId="0" borderId="0" xfId="0" applyNumberFormat="1" applyFont="1"/>
    <xf numFmtId="0" fontId="2" fillId="0" borderId="0" xfId="0" quotePrefix="1" applyFont="1"/>
    <xf numFmtId="0" fontId="0" fillId="0" borderId="0" xfId="0" applyBorder="1"/>
    <xf numFmtId="166" fontId="0" fillId="0" borderId="0" xfId="0" applyNumberFormat="1" applyBorder="1"/>
    <xf numFmtId="0" fontId="0" fillId="0" borderId="11" xfId="0" applyBorder="1"/>
    <xf numFmtId="0" fontId="6" fillId="0" borderId="1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horizontal="right"/>
    </xf>
    <xf numFmtId="0" fontId="12" fillId="0" borderId="0" xfId="0" quotePrefix="1" applyFont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quotePrefix="1" applyFont="1" applyAlignment="1">
      <alignment horizontal="left" vertical="center" indent="2"/>
    </xf>
    <xf numFmtId="0" fontId="12" fillId="0" borderId="0" xfId="0" applyFont="1"/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167" fontId="6" fillId="0" borderId="2" xfId="0" applyNumberFormat="1" applyFont="1" applyBorder="1" applyAlignment="1">
      <alignment vertical="center" wrapText="1"/>
    </xf>
    <xf numFmtId="0" fontId="12" fillId="0" borderId="0" xfId="0" applyFont="1" applyFill="1"/>
    <xf numFmtId="0" fontId="0" fillId="0" borderId="0" xfId="0" applyFill="1"/>
    <xf numFmtId="1" fontId="12" fillId="0" borderId="0" xfId="0" applyNumberFormat="1" applyFont="1" applyFill="1"/>
    <xf numFmtId="1" fontId="8" fillId="0" borderId="0" xfId="0" applyNumberFormat="1" applyFont="1" applyFill="1" applyBorder="1"/>
    <xf numFmtId="0" fontId="0" fillId="0" borderId="0" xfId="0" applyFill="1" applyBorder="1"/>
    <xf numFmtId="0" fontId="19" fillId="0" borderId="0" xfId="0" applyFont="1"/>
    <xf numFmtId="0" fontId="20" fillId="0" borderId="0" xfId="0" applyFont="1" applyAlignment="1">
      <alignment horizontal="justify" vertical="center" wrapText="1"/>
    </xf>
    <xf numFmtId="0" fontId="21" fillId="0" borderId="0" xfId="0" applyFont="1"/>
    <xf numFmtId="167" fontId="19" fillId="0" borderId="0" xfId="0" applyNumberFormat="1" applyFont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3" fontId="22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right"/>
    </xf>
    <xf numFmtId="164" fontId="24" fillId="0" borderId="1" xfId="0" applyNumberFormat="1" applyFont="1" applyBorder="1" applyAlignment="1">
      <alignment horizontal="center" vertical="center"/>
    </xf>
    <xf numFmtId="168" fontId="24" fillId="0" borderId="1" xfId="0" applyNumberFormat="1" applyFont="1" applyBorder="1" applyAlignment="1">
      <alignment horizontal="center" vertical="center"/>
    </xf>
    <xf numFmtId="168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/>
    <xf numFmtId="0" fontId="24" fillId="0" borderId="1" xfId="0" applyFont="1" applyBorder="1" applyAlignment="1">
      <alignment wrapText="1"/>
    </xf>
    <xf numFmtId="16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3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quotePrefix="1" applyFont="1" applyFill="1"/>
    <xf numFmtId="169" fontId="22" fillId="0" borderId="0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167" fontId="12" fillId="0" borderId="6" xfId="0" applyNumberFormat="1" applyFont="1" applyFill="1" applyBorder="1" applyAlignment="1">
      <alignment horizontal="center" vertical="center"/>
    </xf>
    <xf numFmtId="167" fontId="12" fillId="0" borderId="9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2" fillId="0" borderId="4" xfId="0" quotePrefix="1" applyFont="1" applyFill="1" applyBorder="1" applyAlignment="1">
      <alignment horizontal="left" vertical="center" wrapText="1"/>
    </xf>
    <xf numFmtId="0" fontId="12" fillId="0" borderId="5" xfId="0" quotePrefix="1" applyFont="1" applyFill="1" applyBorder="1" applyAlignment="1">
      <alignment horizontal="left" vertical="center" wrapText="1"/>
    </xf>
    <xf numFmtId="0" fontId="17" fillId="0" borderId="7" xfId="0" quotePrefix="1" applyFont="1" applyFill="1" applyBorder="1" applyAlignment="1">
      <alignment horizontal="left" vertical="top" wrapText="1"/>
    </xf>
    <xf numFmtId="0" fontId="17" fillId="0" borderId="8" xfId="0" quotePrefix="1" applyFont="1" applyFill="1" applyBorder="1" applyAlignment="1">
      <alignment horizontal="left" vertical="top" wrapText="1"/>
    </xf>
    <xf numFmtId="0" fontId="17" fillId="0" borderId="7" xfId="0" quotePrefix="1" applyFont="1" applyFill="1" applyBorder="1" applyAlignment="1">
      <alignment horizontal="left" vertical="center" wrapText="1"/>
    </xf>
    <xf numFmtId="0" fontId="17" fillId="0" borderId="8" xfId="0" quotePrefix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102</xdr:row>
      <xdr:rowOff>0</xdr:rowOff>
    </xdr:from>
    <xdr:ext cx="190500" cy="257175"/>
    <xdr:sp macro="" textlink="">
      <xdr:nvSpPr>
        <xdr:cNvPr id="1026" name="Поле 8">
          <a:extLst>
            <a:ext uri="{FF2B5EF4-FFF2-40B4-BE49-F238E27FC236}">
              <a16:creationId xmlns:a16="http://schemas.microsoft.com/office/drawing/2014/main" id="{E9BC6D2F-15C7-44DC-AD3C-8801F375CAEB}"/>
            </a:ext>
          </a:extLst>
        </xdr:cNvPr>
        <xdr:cNvSpPr txBox="1">
          <a:spLocks noChangeArrowheads="1"/>
        </xdr:cNvSpPr>
      </xdr:nvSpPr>
      <xdr:spPr bwMode="auto">
        <a:xfrm>
          <a:off x="2990850" y="2291715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19050</xdr:colOff>
      <xdr:row>102</xdr:row>
      <xdr:rowOff>0</xdr:rowOff>
    </xdr:from>
    <xdr:ext cx="190500" cy="257175"/>
    <xdr:sp macro="" textlink="">
      <xdr:nvSpPr>
        <xdr:cNvPr id="4" name="Поле 8">
          <a:extLst>
            <a:ext uri="{FF2B5EF4-FFF2-40B4-BE49-F238E27FC236}">
              <a16:creationId xmlns:a16="http://schemas.microsoft.com/office/drawing/2014/main" id="{77396A19-CDC4-45C7-8771-324918C44473}"/>
            </a:ext>
          </a:extLst>
        </xdr:cNvPr>
        <xdr:cNvSpPr txBox="1">
          <a:spLocks noChangeArrowheads="1"/>
        </xdr:cNvSpPr>
      </xdr:nvSpPr>
      <xdr:spPr bwMode="auto">
        <a:xfrm>
          <a:off x="2990850" y="2291715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03"/>
  <sheetViews>
    <sheetView tabSelected="1" view="pageBreakPreview" zoomScaleNormal="100" zoomScaleSheetLayoutView="100" workbookViewId="0">
      <selection activeCell="D8" sqref="D8"/>
    </sheetView>
  </sheetViews>
  <sheetFormatPr defaultRowHeight="13.2" x14ac:dyDescent="0.25"/>
  <cols>
    <col min="1" max="1" width="6.109375" customWidth="1"/>
    <col min="2" max="2" width="12.88671875" customWidth="1"/>
    <col min="3" max="3" width="44.5546875" customWidth="1"/>
    <col min="4" max="4" width="20.6640625" customWidth="1"/>
    <col min="5" max="5" width="15" customWidth="1"/>
    <col min="6" max="6" width="18.44140625" customWidth="1"/>
    <col min="7" max="7" width="15.109375" customWidth="1"/>
    <col min="8" max="8" width="17.44140625" customWidth="1"/>
    <col min="9" max="9" width="6.33203125" customWidth="1"/>
  </cols>
  <sheetData>
    <row r="2" spans="1:8" x14ac:dyDescent="0.25">
      <c r="D2" s="1" t="s">
        <v>3</v>
      </c>
    </row>
    <row r="4" spans="1:8" ht="25.5" customHeight="1" x14ac:dyDescent="0.25">
      <c r="C4" s="86" t="s">
        <v>79</v>
      </c>
      <c r="D4" s="86"/>
      <c r="E4" s="86"/>
      <c r="F4" s="86"/>
      <c r="G4" s="86"/>
      <c r="H4" s="86"/>
    </row>
    <row r="5" spans="1:8" ht="15" customHeight="1" x14ac:dyDescent="0.25">
      <c r="C5" t="s">
        <v>30</v>
      </c>
    </row>
    <row r="7" spans="1:8" x14ac:dyDescent="0.25">
      <c r="C7" t="s">
        <v>4</v>
      </c>
    </row>
    <row r="9" spans="1:8" ht="15" customHeight="1" x14ac:dyDescent="0.25">
      <c r="C9" s="1" t="s">
        <v>70</v>
      </c>
    </row>
    <row r="10" spans="1:8" ht="15.75" customHeight="1" x14ac:dyDescent="0.25">
      <c r="C10" s="1" t="s">
        <v>77</v>
      </c>
    </row>
    <row r="12" spans="1:8" ht="84" x14ac:dyDescent="0.25">
      <c r="A12" s="2" t="s">
        <v>47</v>
      </c>
      <c r="B12" s="2" t="s">
        <v>46</v>
      </c>
      <c r="C12" s="2" t="s">
        <v>5</v>
      </c>
      <c r="D12" s="29" t="s">
        <v>54</v>
      </c>
      <c r="E12" s="3" t="s">
        <v>6</v>
      </c>
      <c r="F12" s="3" t="s">
        <v>75</v>
      </c>
      <c r="G12" s="3" t="s">
        <v>7</v>
      </c>
      <c r="H12" s="3" t="s">
        <v>8</v>
      </c>
    </row>
    <row r="13" spans="1:8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</row>
    <row r="14" spans="1:8" ht="49.5" customHeight="1" x14ac:dyDescent="0.25">
      <c r="A14" s="83">
        <v>1</v>
      </c>
      <c r="B14" s="83" t="s">
        <v>53</v>
      </c>
      <c r="C14" s="44" t="s">
        <v>78</v>
      </c>
      <c r="D14" s="49">
        <v>785017.23</v>
      </c>
      <c r="E14" s="47">
        <f>E64</f>
        <v>1.0194000000000001</v>
      </c>
      <c r="F14" s="49">
        <f>D14*E14</f>
        <v>800246.56426200003</v>
      </c>
      <c r="G14" s="47">
        <v>1.0125999999999999</v>
      </c>
      <c r="H14" s="49">
        <f>F14*G14</f>
        <v>810329.67097170115</v>
      </c>
    </row>
    <row r="15" spans="1:8" ht="13.8" x14ac:dyDescent="0.25">
      <c r="A15" s="84"/>
      <c r="B15" s="84"/>
      <c r="C15" s="45" t="s">
        <v>48</v>
      </c>
      <c r="D15" s="49">
        <f>D14</f>
        <v>785017.23</v>
      </c>
      <c r="E15" s="47">
        <f>E14</f>
        <v>1.0194000000000001</v>
      </c>
      <c r="F15" s="49">
        <f t="shared" ref="F15:F16" si="0">D15*E15</f>
        <v>800246.56426200003</v>
      </c>
      <c r="G15" s="47">
        <v>1.0125999999999999</v>
      </c>
      <c r="H15" s="49">
        <f t="shared" ref="H15:H16" si="1">F15*G15</f>
        <v>810329.67097170115</v>
      </c>
    </row>
    <row r="16" spans="1:8" ht="13.8" x14ac:dyDescent="0.25">
      <c r="A16" s="85"/>
      <c r="B16" s="85"/>
      <c r="C16" s="45" t="s">
        <v>49</v>
      </c>
      <c r="D16" s="49">
        <v>0</v>
      </c>
      <c r="E16" s="47"/>
      <c r="F16" s="49">
        <f t="shared" si="0"/>
        <v>0</v>
      </c>
      <c r="G16" s="47"/>
      <c r="H16" s="49">
        <f t="shared" si="1"/>
        <v>0</v>
      </c>
    </row>
    <row r="17" spans="1:9" ht="13.8" x14ac:dyDescent="0.25">
      <c r="A17" s="46"/>
      <c r="B17" s="46"/>
      <c r="C17" s="59" t="s">
        <v>50</v>
      </c>
      <c r="D17" s="50">
        <f>D14</f>
        <v>785017.23</v>
      </c>
      <c r="E17" s="47">
        <f>E14</f>
        <v>1.0194000000000001</v>
      </c>
      <c r="F17" s="50">
        <f>D17*E17</f>
        <v>800246.56426200003</v>
      </c>
      <c r="G17" s="47">
        <v>1.0125999999999999</v>
      </c>
      <c r="H17" s="50">
        <f>F17*G17</f>
        <v>810329.67097170115</v>
      </c>
    </row>
    <row r="18" spans="1:9" ht="13.8" x14ac:dyDescent="0.3">
      <c r="A18" s="5"/>
      <c r="B18" s="5"/>
      <c r="C18" s="51" t="s">
        <v>51</v>
      </c>
      <c r="D18" s="49">
        <f>D15</f>
        <v>785017.23</v>
      </c>
      <c r="E18" s="47">
        <f>E64</f>
        <v>1.0194000000000001</v>
      </c>
      <c r="F18" s="49">
        <f>D18*E18</f>
        <v>800246.56426200003</v>
      </c>
      <c r="G18" s="47">
        <v>1.0125999999999999</v>
      </c>
      <c r="H18" s="49">
        <f>F18*G18</f>
        <v>810329.67097170115</v>
      </c>
    </row>
    <row r="19" spans="1:9" ht="13.8" x14ac:dyDescent="0.3">
      <c r="A19" s="5"/>
      <c r="B19" s="5"/>
      <c r="C19" s="51" t="s">
        <v>52</v>
      </c>
      <c r="D19" s="49">
        <v>0</v>
      </c>
      <c r="E19" s="47"/>
      <c r="F19" s="49">
        <f>D19*E19</f>
        <v>0</v>
      </c>
      <c r="G19" s="47"/>
      <c r="H19" s="49">
        <f>F19*G19</f>
        <v>0</v>
      </c>
    </row>
    <row r="20" spans="1:9" ht="13.8" hidden="1" x14ac:dyDescent="0.3">
      <c r="A20" s="5"/>
      <c r="B20" s="5"/>
      <c r="C20" s="55" t="s">
        <v>9</v>
      </c>
      <c r="D20" s="49">
        <v>0</v>
      </c>
      <c r="E20" s="53">
        <f>E18</f>
        <v>1.0194000000000001</v>
      </c>
      <c r="F20" s="49">
        <f t="shared" ref="F20" si="2">D20*E20</f>
        <v>0</v>
      </c>
      <c r="G20" s="54">
        <f>G19</f>
        <v>0</v>
      </c>
      <c r="H20" s="49">
        <f t="shared" ref="H20:H23" si="3">F20*G20</f>
        <v>0</v>
      </c>
    </row>
    <row r="21" spans="1:9" ht="13.8" hidden="1" x14ac:dyDescent="0.3">
      <c r="A21" s="5"/>
      <c r="B21" s="5"/>
      <c r="C21" s="55" t="s">
        <v>25</v>
      </c>
      <c r="D21" s="49">
        <v>0</v>
      </c>
      <c r="E21" s="53">
        <f>E18</f>
        <v>1.0194000000000001</v>
      </c>
      <c r="F21" s="49">
        <f t="shared" ref="F21:F22" si="4">D21*E21</f>
        <v>0</v>
      </c>
      <c r="G21" s="54">
        <f>G18</f>
        <v>1.0125999999999999</v>
      </c>
      <c r="H21" s="49">
        <f>F21*G21</f>
        <v>0</v>
      </c>
    </row>
    <row r="22" spans="1:9" ht="13.8" hidden="1" x14ac:dyDescent="0.3">
      <c r="A22" s="5"/>
      <c r="B22" s="5"/>
      <c r="C22" s="55" t="s">
        <v>26</v>
      </c>
      <c r="D22" s="49">
        <v>0</v>
      </c>
      <c r="E22" s="53">
        <f>E18</f>
        <v>1.0194000000000001</v>
      </c>
      <c r="F22" s="49">
        <f t="shared" si="4"/>
        <v>0</v>
      </c>
      <c r="G22" s="54">
        <f>G19</f>
        <v>0</v>
      </c>
      <c r="H22" s="49">
        <f>F22*G22</f>
        <v>0</v>
      </c>
    </row>
    <row r="23" spans="1:9" ht="27.6" hidden="1" x14ac:dyDescent="0.3">
      <c r="A23" s="5"/>
      <c r="B23" s="5"/>
      <c r="C23" s="56" t="s">
        <v>24</v>
      </c>
      <c r="D23" s="49">
        <v>0</v>
      </c>
      <c r="E23" s="53">
        <f>E18</f>
        <v>1.0194000000000001</v>
      </c>
      <c r="F23" s="49">
        <f>D23*E23</f>
        <v>0</v>
      </c>
      <c r="G23" s="54">
        <f>G20</f>
        <v>0</v>
      </c>
      <c r="H23" s="49">
        <f t="shared" si="3"/>
        <v>0</v>
      </c>
    </row>
    <row r="24" spans="1:9" ht="13.8" x14ac:dyDescent="0.3">
      <c r="A24" s="5"/>
      <c r="B24" s="5"/>
      <c r="C24" s="58" t="s">
        <v>10</v>
      </c>
      <c r="D24" s="50">
        <f>D23+D22+D21+D20+D19+D18</f>
        <v>785017.23</v>
      </c>
      <c r="E24" s="57"/>
      <c r="F24" s="50">
        <f>F18+F19+F20+F21+F22+F23</f>
        <v>800246.56426200003</v>
      </c>
      <c r="G24" s="57"/>
      <c r="H24" s="50">
        <f>H18+H19+H20+H21+H22+H23</f>
        <v>810329.67097170115</v>
      </c>
    </row>
    <row r="25" spans="1:9" ht="13.8" x14ac:dyDescent="0.3">
      <c r="A25" s="5"/>
      <c r="B25" s="5"/>
      <c r="C25" s="55" t="s">
        <v>11</v>
      </c>
      <c r="D25" s="49">
        <f>D24*0.2</f>
        <v>157003.446</v>
      </c>
      <c r="E25" s="52"/>
      <c r="F25" s="49">
        <f>F24*0.2</f>
        <v>160049.31285240001</v>
      </c>
      <c r="G25" s="52"/>
      <c r="H25" s="49">
        <f>H24*0.2</f>
        <v>162065.93419434025</v>
      </c>
    </row>
    <row r="26" spans="1:9" ht="13.8" x14ac:dyDescent="0.3">
      <c r="A26" s="5"/>
      <c r="B26" s="5"/>
      <c r="C26" s="58" t="s">
        <v>12</v>
      </c>
      <c r="D26" s="50">
        <f>D25+D24</f>
        <v>942020.67599999998</v>
      </c>
      <c r="E26" s="57"/>
      <c r="F26" s="50">
        <f>F24+F25</f>
        <v>960295.87711440003</v>
      </c>
      <c r="G26" s="57"/>
      <c r="H26" s="50">
        <f>H24+H25</f>
        <v>972395.60516604141</v>
      </c>
    </row>
    <row r="27" spans="1:9" ht="13.8" x14ac:dyDescent="0.25">
      <c r="D27" s="17"/>
      <c r="E27" s="17"/>
      <c r="F27" s="17"/>
      <c r="H27" s="17"/>
      <c r="I27" s="63"/>
    </row>
    <row r="28" spans="1:9" hidden="1" x14ac:dyDescent="0.25">
      <c r="C28" s="27" t="s">
        <v>13</v>
      </c>
      <c r="D28" s="32" t="s">
        <v>31</v>
      </c>
    </row>
    <row r="29" spans="1:9" hidden="1" x14ac:dyDescent="0.25">
      <c r="C29" s="27" t="s">
        <v>14</v>
      </c>
      <c r="D29" s="33" t="s">
        <v>32</v>
      </c>
    </row>
    <row r="30" spans="1:9" hidden="1" x14ac:dyDescent="0.25">
      <c r="C30" s="27" t="s">
        <v>15</v>
      </c>
      <c r="D30" s="33" t="s">
        <v>37</v>
      </c>
    </row>
    <row r="31" spans="1:9" hidden="1" x14ac:dyDescent="0.25">
      <c r="C31" s="1" t="s">
        <v>33</v>
      </c>
      <c r="D31" s="26"/>
    </row>
    <row r="32" spans="1:9" hidden="1" x14ac:dyDescent="0.25"/>
    <row r="33" spans="3:6" hidden="1" x14ac:dyDescent="0.25"/>
    <row r="34" spans="3:6" hidden="1" x14ac:dyDescent="0.25"/>
    <row r="35" spans="3:6" x14ac:dyDescent="0.25">
      <c r="C35" t="s">
        <v>0</v>
      </c>
      <c r="F35" s="48"/>
    </row>
    <row r="36" spans="3:6" x14ac:dyDescent="0.25">
      <c r="C36" s="19" t="s">
        <v>81</v>
      </c>
      <c r="D36" s="25"/>
    </row>
    <row r="37" spans="3:6" x14ac:dyDescent="0.25">
      <c r="C37" s="19" t="s">
        <v>67</v>
      </c>
      <c r="D37" s="25"/>
    </row>
    <row r="38" spans="3:6" x14ac:dyDescent="0.25">
      <c r="C38" s="19" t="s">
        <v>27</v>
      </c>
      <c r="D38" s="25"/>
    </row>
    <row r="39" spans="3:6" hidden="1" x14ac:dyDescent="0.25">
      <c r="C39" t="s">
        <v>1</v>
      </c>
    </row>
    <row r="40" spans="3:6" x14ac:dyDescent="0.25">
      <c r="C40" s="1" t="s">
        <v>2</v>
      </c>
    </row>
    <row r="41" spans="3:6" x14ac:dyDescent="0.25">
      <c r="C41" s="62" t="s">
        <v>80</v>
      </c>
      <c r="D41" s="18"/>
    </row>
    <row r="42" spans="3:6" x14ac:dyDescent="0.25">
      <c r="C42" s="19" t="s">
        <v>68</v>
      </c>
      <c r="D42" s="18"/>
    </row>
    <row r="43" spans="3:6" x14ac:dyDescent="0.25">
      <c r="C43" s="19" t="s">
        <v>83</v>
      </c>
      <c r="D43" s="18"/>
    </row>
    <row r="44" spans="3:6" x14ac:dyDescent="0.25">
      <c r="C44" s="19" t="s">
        <v>69</v>
      </c>
      <c r="D44" s="18"/>
    </row>
    <row r="45" spans="3:6" x14ac:dyDescent="0.25">
      <c r="C45" s="19" t="s">
        <v>82</v>
      </c>
      <c r="D45" s="18"/>
    </row>
    <row r="47" spans="3:6" x14ac:dyDescent="0.25">
      <c r="C47" s="6" t="s">
        <v>16</v>
      </c>
    </row>
    <row r="49" spans="3:8" ht="24" x14ac:dyDescent="0.25">
      <c r="C49" s="87"/>
      <c r="D49" s="87"/>
      <c r="E49" s="11" t="s">
        <v>17</v>
      </c>
    </row>
    <row r="50" spans="3:8" ht="24" x14ac:dyDescent="0.25">
      <c r="C50" s="87"/>
      <c r="D50" s="87"/>
      <c r="E50" s="11" t="s">
        <v>18</v>
      </c>
    </row>
    <row r="51" spans="3:8" ht="24" x14ac:dyDescent="0.25">
      <c r="C51" s="87"/>
      <c r="D51" s="87"/>
      <c r="E51" s="11" t="s">
        <v>19</v>
      </c>
    </row>
    <row r="52" spans="3:8" ht="27.6" x14ac:dyDescent="0.25">
      <c r="C52" s="7" t="s">
        <v>20</v>
      </c>
      <c r="D52" s="7"/>
      <c r="E52" s="7"/>
    </row>
    <row r="53" spans="3:8" ht="27.6" x14ac:dyDescent="0.25">
      <c r="C53" s="7" t="s">
        <v>84</v>
      </c>
      <c r="D53" s="7" t="s">
        <v>21</v>
      </c>
      <c r="E53" s="8">
        <v>1</v>
      </c>
    </row>
    <row r="54" spans="3:8" ht="13.8" x14ac:dyDescent="0.25">
      <c r="C54" s="7" t="s">
        <v>55</v>
      </c>
      <c r="D54" s="7"/>
      <c r="E54" s="34">
        <v>1.0194000000000001</v>
      </c>
    </row>
    <row r="55" spans="3:8" ht="13.8" x14ac:dyDescent="0.25">
      <c r="C55" s="7" t="s">
        <v>56</v>
      </c>
      <c r="D55" s="7"/>
      <c r="E55" s="34">
        <v>1</v>
      </c>
    </row>
    <row r="56" spans="3:8" ht="13.8" x14ac:dyDescent="0.25">
      <c r="C56" s="7" t="s">
        <v>57</v>
      </c>
      <c r="D56" s="7"/>
      <c r="E56" s="34">
        <v>1</v>
      </c>
    </row>
    <row r="57" spans="3:8" ht="13.8" hidden="1" x14ac:dyDescent="0.25">
      <c r="C57" s="7" t="s">
        <v>58</v>
      </c>
      <c r="D57" s="7"/>
      <c r="E57" s="34">
        <v>1</v>
      </c>
    </row>
    <row r="58" spans="3:8" ht="13.8" hidden="1" x14ac:dyDescent="0.25">
      <c r="C58" s="7" t="s">
        <v>59</v>
      </c>
      <c r="D58" s="7"/>
      <c r="E58" s="34">
        <v>1</v>
      </c>
    </row>
    <row r="59" spans="3:8" ht="13.8" hidden="1" x14ac:dyDescent="0.25">
      <c r="C59" s="7" t="s">
        <v>60</v>
      </c>
      <c r="D59" s="9"/>
      <c r="E59" s="34">
        <v>1</v>
      </c>
    </row>
    <row r="60" spans="3:8" ht="13.8" hidden="1" x14ac:dyDescent="0.25">
      <c r="C60" s="23" t="s">
        <v>61</v>
      </c>
      <c r="D60" s="24"/>
      <c r="E60" s="34">
        <v>1</v>
      </c>
    </row>
    <row r="61" spans="3:8" ht="13.8" hidden="1" x14ac:dyDescent="0.25">
      <c r="C61" s="60" t="s">
        <v>62</v>
      </c>
      <c r="D61" s="24"/>
      <c r="E61" s="34">
        <v>1</v>
      </c>
    </row>
    <row r="62" spans="3:8" ht="13.8" hidden="1" x14ac:dyDescent="0.25">
      <c r="C62" s="61" t="s">
        <v>63</v>
      </c>
      <c r="D62" s="5"/>
      <c r="E62" s="34">
        <v>1</v>
      </c>
      <c r="F62" s="20"/>
      <c r="H62" s="20"/>
    </row>
    <row r="63" spans="3:8" ht="13.8" hidden="1" x14ac:dyDescent="0.25">
      <c r="C63" s="61" t="s">
        <v>64</v>
      </c>
      <c r="D63" s="5"/>
      <c r="E63" s="34">
        <v>1</v>
      </c>
      <c r="F63" s="20"/>
      <c r="H63" s="20"/>
    </row>
    <row r="64" spans="3:8" ht="13.8" x14ac:dyDescent="0.25">
      <c r="C64" s="10" t="s">
        <v>6</v>
      </c>
      <c r="D64" s="22"/>
      <c r="E64" s="34">
        <f>E53*E55*E56*E57*E58*E59*E60*E61*E63*E54</f>
        <v>1.0194000000000001</v>
      </c>
      <c r="F64" s="21"/>
      <c r="G64" s="21"/>
      <c r="H64" s="21"/>
    </row>
    <row r="67" spans="3:8" ht="14.4" x14ac:dyDescent="0.3">
      <c r="C67" s="15" t="s">
        <v>22</v>
      </c>
      <c r="D67" s="16"/>
      <c r="E67" s="16"/>
      <c r="F67" s="16"/>
    </row>
    <row r="69" spans="3:8" ht="15.6" x14ac:dyDescent="0.3">
      <c r="C69" s="28" t="s">
        <v>65</v>
      </c>
      <c r="D69" s="12"/>
      <c r="E69" s="12"/>
      <c r="F69" s="13">
        <v>2</v>
      </c>
    </row>
    <row r="70" spans="3:8" ht="15.6" x14ac:dyDescent="0.3">
      <c r="C70" s="28" t="s">
        <v>87</v>
      </c>
      <c r="D70" s="12"/>
      <c r="E70" s="12"/>
      <c r="F70" s="13"/>
    </row>
    <row r="71" spans="3:8" ht="15.6" x14ac:dyDescent="0.3">
      <c r="C71" s="14" t="s">
        <v>66</v>
      </c>
      <c r="D71" s="12"/>
      <c r="E71" s="12"/>
      <c r="F71" s="13">
        <v>1</v>
      </c>
    </row>
    <row r="72" spans="3:8" ht="15.6" x14ac:dyDescent="0.3">
      <c r="C72" s="30" t="s">
        <v>85</v>
      </c>
      <c r="D72" s="12"/>
      <c r="E72" s="12"/>
      <c r="F72" s="13">
        <v>3</v>
      </c>
      <c r="H72" s="20"/>
    </row>
    <row r="73" spans="3:8" s="1" customFormat="1" ht="18" customHeight="1" x14ac:dyDescent="0.3">
      <c r="C73" s="81" t="s">
        <v>35</v>
      </c>
      <c r="D73" s="82"/>
      <c r="E73" s="88">
        <v>107.8</v>
      </c>
      <c r="F73" s="31"/>
      <c r="H73" s="80"/>
    </row>
    <row r="74" spans="3:8" s="32" customFormat="1" ht="35.25" customHeight="1" x14ac:dyDescent="0.3">
      <c r="C74" s="69" t="s">
        <v>76</v>
      </c>
      <c r="D74" s="70"/>
      <c r="E74" s="89"/>
      <c r="F74" s="35"/>
      <c r="H74" s="80"/>
    </row>
    <row r="75" spans="3:8" s="36" customFormat="1" ht="18" customHeight="1" x14ac:dyDescent="0.3">
      <c r="C75" s="64" t="s">
        <v>36</v>
      </c>
      <c r="D75" s="65"/>
      <c r="E75" s="66">
        <f>(E73/100)^(1/12)</f>
        <v>1.0062785842352273</v>
      </c>
      <c r="F75" s="35"/>
      <c r="H75" s="68"/>
    </row>
    <row r="76" spans="3:8" s="36" customFormat="1" ht="30" customHeight="1" x14ac:dyDescent="0.3">
      <c r="C76" s="69" t="s">
        <v>23</v>
      </c>
      <c r="D76" s="70"/>
      <c r="E76" s="67"/>
      <c r="F76" s="35"/>
      <c r="H76" s="68"/>
    </row>
    <row r="77" spans="3:8" s="36" customFormat="1" ht="18.75" customHeight="1" x14ac:dyDescent="0.3">
      <c r="C77" s="71" t="s">
        <v>28</v>
      </c>
      <c r="D77" s="72"/>
      <c r="E77" s="66">
        <f>E75^F77</f>
        <v>1.0062785842352273</v>
      </c>
      <c r="F77" s="37">
        <v>1</v>
      </c>
      <c r="G77" s="38"/>
      <c r="H77" s="68"/>
    </row>
    <row r="78" spans="3:8" s="36" customFormat="1" ht="48" customHeight="1" x14ac:dyDescent="0.3">
      <c r="C78" s="73" t="s">
        <v>71</v>
      </c>
      <c r="D78" s="74"/>
      <c r="E78" s="67"/>
      <c r="F78" s="35"/>
      <c r="G78" s="39"/>
      <c r="H78" s="68"/>
    </row>
    <row r="79" spans="3:8" s="36" customFormat="1" ht="21.75" customHeight="1" x14ac:dyDescent="0.3">
      <c r="C79" s="71" t="s">
        <v>72</v>
      </c>
      <c r="D79" s="72"/>
      <c r="E79" s="66">
        <f>E75^F79</f>
        <v>1.0189542620713619</v>
      </c>
      <c r="F79" s="37">
        <v>3</v>
      </c>
      <c r="G79" s="38"/>
      <c r="H79" s="68"/>
    </row>
    <row r="80" spans="3:8" s="36" customFormat="1" ht="51.75" customHeight="1" x14ac:dyDescent="0.3">
      <c r="C80" s="75" t="s">
        <v>86</v>
      </c>
      <c r="D80" s="76"/>
      <c r="E80" s="67"/>
      <c r="F80" s="35"/>
      <c r="G80" s="39"/>
      <c r="H80" s="68"/>
    </row>
    <row r="81" spans="3:8" s="36" customFormat="1" ht="15.6" x14ac:dyDescent="0.3">
      <c r="C81" s="64" t="s">
        <v>73</v>
      </c>
      <c r="D81" s="65"/>
      <c r="E81" s="66">
        <f>AVERAGE(E77:E80)</f>
        <v>1.0126164231532946</v>
      </c>
      <c r="F81" s="35"/>
      <c r="H81" s="68"/>
    </row>
    <row r="82" spans="3:8" s="36" customFormat="1" ht="51" customHeight="1" x14ac:dyDescent="0.3">
      <c r="C82" s="69" t="s">
        <v>74</v>
      </c>
      <c r="D82" s="70"/>
      <c r="E82" s="67"/>
      <c r="F82" s="35"/>
      <c r="H82" s="68"/>
    </row>
    <row r="83" spans="3:8" s="36" customFormat="1" x14ac:dyDescent="0.25">
      <c r="C83" s="32"/>
      <c r="D83" s="32"/>
      <c r="E83" s="32"/>
      <c r="F83" s="32"/>
    </row>
    <row r="84" spans="3:8" s="32" customFormat="1" ht="15.75" hidden="1" customHeight="1" x14ac:dyDescent="0.3">
      <c r="C84" s="64" t="s">
        <v>35</v>
      </c>
      <c r="D84" s="65"/>
      <c r="E84" s="77">
        <v>104.8</v>
      </c>
      <c r="F84" s="35"/>
      <c r="H84" s="79"/>
    </row>
    <row r="85" spans="3:8" s="32" customFormat="1" ht="38.25" hidden="1" customHeight="1" x14ac:dyDescent="0.3">
      <c r="C85" s="69" t="s">
        <v>34</v>
      </c>
      <c r="D85" s="70"/>
      <c r="E85" s="78"/>
      <c r="F85" s="35"/>
      <c r="H85" s="79"/>
    </row>
    <row r="86" spans="3:8" s="36" customFormat="1" ht="15.6" hidden="1" x14ac:dyDescent="0.3">
      <c r="C86" s="64" t="s">
        <v>36</v>
      </c>
      <c r="D86" s="65"/>
      <c r="E86" s="66">
        <f>(E84/100)^(1/12)</f>
        <v>1.0039146076305303</v>
      </c>
      <c r="F86" s="35"/>
      <c r="H86" s="68"/>
    </row>
    <row r="87" spans="3:8" s="36" customFormat="1" ht="30" hidden="1" customHeight="1" x14ac:dyDescent="0.3">
      <c r="C87" s="69" t="s">
        <v>23</v>
      </c>
      <c r="D87" s="70"/>
      <c r="E87" s="67"/>
      <c r="F87" s="35"/>
      <c r="H87" s="68"/>
    </row>
    <row r="88" spans="3:8" s="36" customFormat="1" ht="15.6" hidden="1" x14ac:dyDescent="0.3">
      <c r="C88" s="71" t="s">
        <v>42</v>
      </c>
      <c r="D88" s="72"/>
      <c r="E88" s="66">
        <f>E86^F88</f>
        <v>1.0039146076305303</v>
      </c>
      <c r="F88" s="37">
        <v>1</v>
      </c>
      <c r="G88" s="38"/>
      <c r="H88" s="68"/>
    </row>
    <row r="89" spans="3:8" s="36" customFormat="1" ht="48" hidden="1" customHeight="1" x14ac:dyDescent="0.3">
      <c r="C89" s="73" t="s">
        <v>38</v>
      </c>
      <c r="D89" s="74"/>
      <c r="E89" s="67"/>
      <c r="F89" s="35"/>
      <c r="G89" s="39"/>
      <c r="H89" s="68"/>
    </row>
    <row r="90" spans="3:8" s="36" customFormat="1" ht="33" hidden="1" customHeight="1" x14ac:dyDescent="0.3">
      <c r="C90" s="71" t="s">
        <v>29</v>
      </c>
      <c r="D90" s="72"/>
      <c r="E90" s="66">
        <f>E86^F90</f>
        <v>1.01178985533834</v>
      </c>
      <c r="F90" s="37">
        <v>3</v>
      </c>
      <c r="G90" s="38"/>
      <c r="H90" s="68"/>
    </row>
    <row r="91" spans="3:8" s="36" customFormat="1" ht="51.75" hidden="1" customHeight="1" x14ac:dyDescent="0.3">
      <c r="C91" s="75" t="s">
        <v>39</v>
      </c>
      <c r="D91" s="76"/>
      <c r="E91" s="67"/>
      <c r="F91" s="35"/>
      <c r="G91" s="39"/>
      <c r="H91" s="68"/>
    </row>
    <row r="92" spans="3:8" s="36" customFormat="1" ht="15.6" hidden="1" x14ac:dyDescent="0.3">
      <c r="C92" s="64" t="s">
        <v>41</v>
      </c>
      <c r="D92" s="65"/>
      <c r="E92" s="66">
        <f>AVERAGE(E88:E91)*E79</f>
        <v>1.026955326809198</v>
      </c>
      <c r="F92" s="35"/>
      <c r="H92" s="68"/>
    </row>
    <row r="93" spans="3:8" s="36" customFormat="1" ht="66" hidden="1" customHeight="1" x14ac:dyDescent="0.3">
      <c r="C93" s="69" t="s">
        <v>40</v>
      </c>
      <c r="D93" s="70"/>
      <c r="E93" s="67"/>
      <c r="F93" s="35"/>
      <c r="H93" s="68"/>
    </row>
    <row r="94" spans="3:8" hidden="1" x14ac:dyDescent="0.25"/>
    <row r="95" spans="3:8" ht="13.8" hidden="1" x14ac:dyDescent="0.25">
      <c r="C95" s="42" t="s">
        <v>43</v>
      </c>
    </row>
    <row r="96" spans="3:8" ht="13.8" hidden="1" x14ac:dyDescent="0.25">
      <c r="C96" s="42" t="s">
        <v>44</v>
      </c>
    </row>
    <row r="97" spans="3:5" hidden="1" x14ac:dyDescent="0.25">
      <c r="C97" s="1"/>
    </row>
    <row r="98" spans="3:5" ht="13.8" hidden="1" x14ac:dyDescent="0.25">
      <c r="C98" s="40" t="s">
        <v>45</v>
      </c>
      <c r="D98" s="42"/>
      <c r="E98" s="43">
        <f>E81*0.5+E92*0.5</f>
        <v>1.0197858749812463</v>
      </c>
    </row>
    <row r="101" spans="3:5" ht="17.399999999999999" x14ac:dyDescent="0.25">
      <c r="C101" s="41"/>
    </row>
    <row r="103" spans="3:5" ht="17.399999999999999" x14ac:dyDescent="0.25">
      <c r="C103" s="41"/>
    </row>
  </sheetData>
  <mergeCells count="45">
    <mergeCell ref="A14:A16"/>
    <mergeCell ref="B14:B16"/>
    <mergeCell ref="C4:H4"/>
    <mergeCell ref="H77:H78"/>
    <mergeCell ref="H79:H80"/>
    <mergeCell ref="C49:C51"/>
    <mergeCell ref="D49:D51"/>
    <mergeCell ref="E73:E74"/>
    <mergeCell ref="C74:D74"/>
    <mergeCell ref="H81:H82"/>
    <mergeCell ref="H73:H74"/>
    <mergeCell ref="H75:H76"/>
    <mergeCell ref="C81:D81"/>
    <mergeCell ref="E81:E82"/>
    <mergeCell ref="C82:D82"/>
    <mergeCell ref="C77:D77"/>
    <mergeCell ref="E77:E78"/>
    <mergeCell ref="C78:D78"/>
    <mergeCell ref="C79:D79"/>
    <mergeCell ref="E79:E80"/>
    <mergeCell ref="C80:D80"/>
    <mergeCell ref="C75:D75"/>
    <mergeCell ref="E75:E76"/>
    <mergeCell ref="C76:D76"/>
    <mergeCell ref="C73:D73"/>
    <mergeCell ref="C84:D84"/>
    <mergeCell ref="E84:E85"/>
    <mergeCell ref="H84:H85"/>
    <mergeCell ref="C85:D85"/>
    <mergeCell ref="C86:D86"/>
    <mergeCell ref="E86:E87"/>
    <mergeCell ref="H86:H87"/>
    <mergeCell ref="C87:D87"/>
    <mergeCell ref="C92:D92"/>
    <mergeCell ref="E92:E93"/>
    <mergeCell ref="H92:H93"/>
    <mergeCell ref="C93:D93"/>
    <mergeCell ref="C88:D88"/>
    <mergeCell ref="E88:E89"/>
    <mergeCell ref="H88:H89"/>
    <mergeCell ref="C89:D89"/>
    <mergeCell ref="C90:D90"/>
    <mergeCell ref="E90:E91"/>
    <mergeCell ref="H90:H91"/>
    <mergeCell ref="C91:D9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общ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12.03.2008</cp:keywords>
  <cp:lastModifiedBy>Наталия Андреевна</cp:lastModifiedBy>
  <cp:lastPrinted>2023-03-31T09:59:13Z</cp:lastPrinted>
  <dcterms:created xsi:type="dcterms:W3CDTF">2020-07-10T04:32:46Z</dcterms:created>
  <dcterms:modified xsi:type="dcterms:W3CDTF">2025-03-02T07:20:30Z</dcterms:modified>
</cp:coreProperties>
</file>