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Больница\2025\ЗАКУПКИ\ЦАОП медикаменты\ЗАПРОС КОТИРОВОК\Трастузумаб, Фулвестрант, Доцетаксел\"/>
    </mc:Choice>
  </mc:AlternateContent>
  <xr:revisionPtr revIDLastSave="0" documentId="13_ncr:1_{6881916A-547A-4F97-9472-3EAD4A9F4A57}" xr6:coauthVersionLast="47" xr6:coauthVersionMax="47" xr10:uidLastSave="{00000000-0000-0000-0000-000000000000}"/>
  <bookViews>
    <workbookView xWindow="390" yWindow="300" windowWidth="15555" windowHeight="15360" xr2:uid="{00000000-000D-0000-FFFF-FFFF00000000}"/>
  </bookViews>
  <sheets>
    <sheet name="ТРАСТУЗУМАБ" sheetId="10" r:id="rId1"/>
    <sheet name="ФУЛВЕСТРАНТ" sheetId="11" r:id="rId2"/>
    <sheet name="ДОЦЕТАКСЕЛ 8 мл" sheetId="12" r:id="rId3"/>
    <sheet name="ДОЦЕТАКСЕЛ 2,5 мл" sheetId="13" r:id="rId4"/>
  </sheets>
  <definedNames>
    <definedName name="_xlnm._FilterDatabase" localSheetId="3" hidden="1">'ДОЦЕТАКСЕЛ 2,5 мл'!$A$1:$G$32</definedName>
    <definedName name="_xlnm._FilterDatabase" localSheetId="2" hidden="1">'ДОЦЕТАКСЕЛ 8 мл'!$A$1:$G$41</definedName>
    <definedName name="_xlnm._FilterDatabase" localSheetId="0" hidden="1">ТРАСТУЗУМАБ!$A$1:$G$41</definedName>
    <definedName name="_xlnm._FilterDatabase" localSheetId="1" hidden="1">ФУЛВЕСТРАНТ!$A$1:$G$44</definedName>
    <definedName name="_xlnm.Print_Area" localSheetId="3">'ДОЦЕТАКСЕЛ 2,5 мл'!$A$1:$G$32</definedName>
    <definedName name="_xlnm.Print_Area" localSheetId="2">'ДОЦЕТАКСЕЛ 8 мл'!$A$1:$G$41</definedName>
    <definedName name="_xlnm.Print_Area" localSheetId="0">ТРАСТУЗУМАБ!$A$1:$G$41</definedName>
    <definedName name="_xlnm.Print_Area" localSheetId="1">ФУЛВЕСТРАНТ!$A$1:$G$44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0" l="1"/>
  <c r="G25" i="13"/>
  <c r="G24" i="13"/>
  <c r="G23" i="13"/>
  <c r="G19" i="13"/>
  <c r="G18" i="13"/>
  <c r="G17" i="13"/>
  <c r="G20" i="13" s="1"/>
  <c r="G12" i="13"/>
  <c r="G11" i="13"/>
  <c r="G13" i="13" s="1"/>
  <c r="F5" i="10"/>
  <c r="G22" i="12"/>
  <c r="G26" i="13" l="1"/>
  <c r="G27" i="13" s="1"/>
  <c r="G34" i="12"/>
  <c r="G33" i="12"/>
  <c r="G32" i="12"/>
  <c r="G28" i="12"/>
  <c r="G27" i="12"/>
  <c r="G26" i="12"/>
  <c r="G29" i="12" s="1"/>
  <c r="G21" i="12"/>
  <c r="G20" i="12"/>
  <c r="G19" i="12"/>
  <c r="G18" i="12"/>
  <c r="G17" i="12"/>
  <c r="G16" i="12"/>
  <c r="G15" i="12"/>
  <c r="G14" i="12"/>
  <c r="G13" i="12"/>
  <c r="G12" i="12"/>
  <c r="G11" i="12"/>
  <c r="F4" i="10"/>
  <c r="G25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E7" i="13" l="1"/>
  <c r="G7" i="13" s="1"/>
  <c r="F4" i="13" s="1"/>
  <c r="G35" i="12"/>
  <c r="G36" i="12" s="1"/>
  <c r="F7" i="10"/>
  <c r="G37" i="11"/>
  <c r="G36" i="11"/>
  <c r="G35" i="11"/>
  <c r="G31" i="11"/>
  <c r="G30" i="11"/>
  <c r="G29" i="11"/>
  <c r="G32" i="11" s="1"/>
  <c r="G12" i="11"/>
  <c r="G11" i="11"/>
  <c r="F3" i="10"/>
  <c r="G20" i="10"/>
  <c r="G21" i="10"/>
  <c r="G18" i="10"/>
  <c r="G17" i="10"/>
  <c r="G19" i="10"/>
  <c r="E7" i="12" l="1"/>
  <c r="G7" i="12" s="1"/>
  <c r="F4" i="12" s="1"/>
  <c r="G38" i="11"/>
  <c r="G39" i="11" s="1"/>
  <c r="G34" i="10"/>
  <c r="G33" i="10"/>
  <c r="G32" i="10"/>
  <c r="G28" i="10"/>
  <c r="G27" i="10"/>
  <c r="G26" i="10"/>
  <c r="G29" i="10" s="1"/>
  <c r="G16" i="10"/>
  <c r="E7" i="11" l="1"/>
  <c r="G7" i="11" s="1"/>
  <c r="F4" i="11" s="1"/>
  <c r="G22" i="10"/>
  <c r="G35" i="10"/>
  <c r="G36" i="10" s="1"/>
  <c r="E12" i="10" l="1"/>
  <c r="G12" i="10" s="1"/>
  <c r="F9" i="10" s="1"/>
</calcChain>
</file>

<file path=xl/sharedStrings.xml><?xml version="1.0" encoding="utf-8"?>
<sst xmlns="http://schemas.openxmlformats.org/spreadsheetml/2006/main" count="338" uniqueCount="146">
  <si>
    <t>Источник информации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</si>
  <si>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</si>
  <si>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</si>
  <si>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</si>
  <si>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</si>
  <si>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Владелец РУ/производитель/упаковщик/ Выпускающий контроль</t>
  </si>
  <si>
    <t>1.Метод тарифный (ч. 8 ст. 22 44-ФЗ)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</si>
  <si>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</si>
  <si>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</si>
  <si>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</si>
  <si>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</si>
  <si>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</si>
  <si>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</si>
  <si>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</si>
  <si>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>Дата подготовки обоснования НМЦК</t>
  </si>
  <si>
    <t>Поставка лекарственного препарата для медицинского применения</t>
  </si>
  <si>
    <t>Количество товара в единицах измерения в упаковке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</si>
  <si>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</si>
  <si>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2.2 Информация, полученная по запросу заказчика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</si>
  <si>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</si>
  <si>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</si>
  <si>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</si>
  <si>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 (реестр контрактов)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</si>
  <si>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</si>
  <si>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№ РУ (дата регистрации цены (номер решения)</t>
  </si>
  <si>
    <t>«Обоснование начальной (максимальной) цены контракта»</t>
  </si>
  <si>
    <t xml:space="preserve">Минимальная цена за единицу лекарственного препарата, определенная тарифным методом </t>
  </si>
  <si>
    <t>Начальная (максимальная) цена контракта (далее - НМЦК)</t>
  </si>
  <si>
    <t>Предельная цена за упаковку 
без НДС,
руб. и оптовой надбавки, 
руб.</t>
  </si>
  <si>
    <t>Цена за упаковку, 
без НДС , 
руб. и оптовой надбавки, 
руб.</t>
  </si>
  <si>
    <t>Цена за единицу измерения
без НДС,  и оптовой надбавкой,
 руб.</t>
  </si>
  <si>
    <t>Цена за единицу 
без НДС ,  и оптовой надбавкой,
 руб.</t>
  </si>
  <si>
    <t>Цена за единицу 
без НДС , и оптовой надбавкой,
 руб.</t>
  </si>
  <si>
    <t xml:space="preserve">Вл.Вып.к.Перв.Уп.Втор.Уп.Пр.Акционерное общество "БИОКАД"  (АО "БИОКАД"), Россия, Россия (5024048000); </t>
  </si>
  <si>
    <t>мг (мг действующего вещества)</t>
  </si>
  <si>
    <t xml:space="preserve">Вл.Перв.Уп.Пр.Акционерное общество "БИОКАД"  (АО "БИОКАД"), Россия, Россия (5024048000); Вып.к.Втор.Уп.ОБЩЕСТВО С ОГРАНИЧЕННОЙ ОТВЕТСТВЕННОСТЬЮ "ПК-137" (ООО "ПК-137"), Россия (7703435199); </t>
  </si>
  <si>
    <t>ЛП-№(005524)-(РГ-RU) 19.08.2024 
25-7-4296778-ОПР-изм</t>
  </si>
  <si>
    <t xml:space="preserve">Вл.Вып.к.Втор.Уп.Ф.Хоффманн-Ля Рош Лтд, Швейцария (7-013861-02); Перв.Уп.Пр.Дженентек Инк, США (94-2347624); </t>
  </si>
  <si>
    <t>ЛП-№(005284)-(РГ-RU) 27.01.2025 
25-7-4313631-изм</t>
  </si>
  <si>
    <t xml:space="preserve">л.Пфайзер Инк, США (13-5315170); Вып.к.Перв.Уп.Втор.Уп.Пр.Пфайзер Мэнюфэкчуринг Бельгия НВ, Бельгия (BE 0400778165); </t>
  </si>
  <si>
    <t>ЛП-№(006813)-(РГ-RU) 12.12.2024 
1877/20-24</t>
  </si>
  <si>
    <t xml:space="preserve">Вл.Вып.к.Общество с ограниченной ответственностью "ФАРМАПАРК" (ООО "ФАРМАПАРК"), Россия (5024049406); Перв.Уп.Втор.Уп.Пр.Акционерное общество "Фармасинтез-Норд" (АО "Фармасинтез-Норд"), Россия (3851000490); </t>
  </si>
  <si>
    <t>ТРАСТУЗУМАБ 21.20.10.211-000019-1-00227-0000000000000 	ЛИОФИЛИЗАТ ДЛЯ ПРИГОТОВЛЕНИЯ КОНЦЕНТРАТА ДЛЯ ПРИГОТОВЛЕНИЯ РАСТВОРА ДЛЯ ИНФУЗИЙ ГРЛС: ЛИОФИЛИЗАТ ДЛЯ ПРИГОТОВЛЕНИЯ РАСТВОРА ДЛЯ ИНФУЗИЙ 150 мг</t>
  </si>
  <si>
    <t>Трастузумаб Гертикад лиофилизат для приготовления концентрата для приготовления раствора для инфузий, 150 мг, 1 шт. - флаконы (1)  - пачки картонные</t>
  </si>
  <si>
    <t>ЛП-003403 03.11.2022 
25-7-4232446-ОПР-изм</t>
  </si>
  <si>
    <t>Трастузумаб Герцептин® лиофилизат для приготовления концентрата для приготовления раствора для инфузий -, 150 мг, 150 мг - флаконы (1)  - пачки картонные</t>
  </si>
  <si>
    <t>ЛП-№(003400)-(РГ-RU) 25.09.2024 
25-7-4299767-ОПР-изм</t>
  </si>
  <si>
    <t>Трастузумаб Тразимера® лиофилизат для приготовления концентрата для приготовления раствора для инфузий, 150 мг,  - флакон (1)  - пачка картонная</t>
  </si>
  <si>
    <t>Трастузумаб ГЕРТИКАД® лиофилизат для приготовления концентрата для приготовления раствора для инфузий, 150 мг, 150 мг - флаконы (1)  - пачки картонные</t>
  </si>
  <si>
    <t>Трастузумаб Трастузумаб лиофилизат для приготовления концентрата для приготовления раствора для инфузий, 150 мг, 150 мг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</si>
  <si>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</si>
  <si>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П N015932/01 21.01.2021 
 (20-4-4162771-изм)</t>
  </si>
  <si>
    <t>Трастузумаб Герцептин лиофилизат для приготовления концентрата для приготовления раствора для инфузий, 150 мг, 1 шт. - флаконы (1)  - пачки картонные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</si>
  <si>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</si>
  <si>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t>исх от 16.05.2025 № МО00-010421  вх от 23.05.2025 № 691</t>
  </si>
  <si>
    <t>исх от 16.05.2025 № б/н  вх от 23.05.2025 № 692</t>
  </si>
  <si>
    <t>исх от 16.05.2025 № 1905/1  вх от 23.05.2025 № 693</t>
  </si>
  <si>
    <t>№ 2540410428325000064 https://zakupki.gov.ru/epz/contract/contractCard/document-info.html?reestrNumber=2540410428325000064&amp;contractInfoId=98460998</t>
  </si>
  <si>
    <t>№ 2245600229424000660 https://zakupki.gov.ru/epz/contract/contractCard/document-info.html?reestrNumber=2245600229424000660&amp;contractInfoId=93757206</t>
  </si>
  <si>
    <t>№ 2592103592024000262 https://zakupki.gov.ru/epz/contract/contractCard/document-info.html?reestrNumber=2592103592024000262&amp;contractInfoId=94316576</t>
  </si>
  <si>
    <t>ТРАСТУЗУМАБ</t>
  </si>
  <si>
    <t>ФУЛВЕСТРАНТ 21.20.10.212-000016-1-00050-0000000000000 РАСТВОР ДЛЯ ВНУТРИМЫШЕЧНОГО ВВЕДЕНИЯ 50 мг/мл и/или ГРЛС: 250 мг ; 250 мг/5 мл</t>
  </si>
  <si>
    <t>см[3*];^мл (мл)</t>
  </si>
  <si>
    <t>Фулвестрант Фазотикад® раствор для внутримышечного введения, 50 мг/мл, 5 мл - флаконы (2)  / в комплекте с шприцами - 2 шт., иглами - 2 шт. и салфетками спиртовыми - 2 шт. / - пачки картонные</t>
  </si>
  <si>
    <t>ЛП-006249 28.08.2023 
25-7-4262515-изм</t>
  </si>
  <si>
    <t>Фулвестрант ФУЛВЕДЖЕКТ раствор для внутримышечного введения, 250 мг/5 мл, 5 мл - шприцы (2)  - пачки картонные</t>
  </si>
  <si>
    <t xml:space="preserve">Вл.Вып.к.Перв.Уп.Втор.Уп.Пр.К.О. Ромфарм Компани С.Р.Л., Румыния (14399646); </t>
  </si>
  <si>
    <t>ЛП-007306 16.12.2021 
1305/20-21</t>
  </si>
  <si>
    <t>Фулвестрант Фулвестрант-Тева раствор для внутримышечного введения, 250 мг/5 мл, 5 мл - шприцы (1)  - пачки картонные</t>
  </si>
  <si>
    <t xml:space="preserve">Вл.Тева Фармацевтические Предприятия Лтд, Израиль (557410149); Вып.к.Перв.Уп.Втор.Уп.Пр.Плива Хрватска д.о.о., Республика Хорватия (44205501677); </t>
  </si>
  <si>
    <t>ЛП-№(000267)-(РГ-RU) 18.12.2023 
1956/20-23</t>
  </si>
  <si>
    <t>Фулвестрант Фулвесан раствор для внутримышечного введения, 250 мг/5 мл, 5 мл - флаконы (2)  / в комплекте с шприцами инъекционными - 2 шт., иглами стерильными - 4 шт / - пачки картонные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</si>
  <si>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</si>
  <si>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ЛП-№(000426)-(РГ-RU) 20.01.2022 
28/20-22</t>
  </si>
  <si>
    <t>Фулвестрант Фулвестрант раствор для внутримышечного введения, 250 мг/5 мл, 5 мл - шприцы (2)  - пачки картонные</t>
  </si>
  <si>
    <t xml:space="preserve">Вл.Вып.к.Перв.Уп.Втор.Уп.Пр.Общество с ограниченной ответственностью "ОнкоТаргет" (ООО "ОнкоТаргет"), Россия (9723087602); </t>
  </si>
  <si>
    <t>ЛП-№(000779)-(РГ-RU) 18.08.2022 
891/20-22</t>
  </si>
  <si>
    <t>Фулвестрант Фазлодекс® раствор для внутримышечного введения, 250 мг/5 мл, 5 мл - шприц (2)  / в комплекте с иглами-2 шт. / - пачка картонная</t>
  </si>
  <si>
    <t xml:space="preserve">Вл.АстраЗенека ЮК Лимитед, Великобритания (582 3236 42); Перв.Уп.Пр.Веттер Фарма-Фертигун ГмбХ и Ко. КГ, Германия (DE 146396543); Вып.к.Втор.Уп.АстраЗенека ЮК Лимитед, Великобритания (582323642); </t>
  </si>
  <si>
    <t>ЛП-№(000876)-(РГ-RU) 26.03.2025 
351/20-25</t>
  </si>
  <si>
    <t>Фулвестрант Фулвестрант-Промомед раствор для внутримышечного введения, 250 мг/5 мл, 5 мл - флакон (2)  / в комплекте с шприцем-2 шт., иглой-2 шт. / - пачка картонная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</si>
  <si>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</si>
  <si>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ЛП-№(001472)-(РГ-RU) 11.04.2025 
467/20-25</t>
  </si>
  <si>
    <t>Фулвестрант ДЕФАСТЕРА раствор для внутримышечного введения, 250 мг/5 мл, 5 мл - шприц (2)  / в комплекте с иглами-2 шт. / - пачка картонная</t>
  </si>
  <si>
    <t xml:space="preserve">Вл.Вып.к.Перв.Уп.Втор.Уп.Пр.Общество с ограниченной ответственностью "Исследовательский Институт Химического Разнообразия" (ООО "ИИХР"), Россия (5047247179); </t>
  </si>
  <si>
    <t>ЛП-№(001755)-(РГ-RU) 31.03.2023 
374/20-23</t>
  </si>
  <si>
    <t>Фулвестрант Фулвестрант-Фармстандарт раствор для внутримышечного введения, 250 мг/5 мл, 5 мл - флаконы (2)  - пачки картонные</t>
  </si>
  <si>
    <t xml:space="preserve">Вл.Вып.к.Перв.Уп.Втор.Уп.Пр.Открытое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</si>
  <si>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ЛП-№(001779)-(РГ-RU) 21.04.2023 
526/20-23</t>
  </si>
  <si>
    <t>Фулвестрант Фулвестрант раствор для внутримышечного введения, 250 мг, 5 мл - шприц (2)  - пачка картонная</t>
  </si>
  <si>
    <t xml:space="preserve">Вл.ООО "Джодас Экспоим", Россия (7723733387); Вып.к.Перв.Уп.Втор.Уп.Пр.Джодас Экспоим Пвт.Лтд, Индия (36AABCJ8653L1Z3); </t>
  </si>
  <si>
    <t>ЛП-№(003746)-(РГ-RU) 07.02.2024 
71/20-24</t>
  </si>
  <si>
    <t>Фулвестрант ФУЛВЕСТРАНТ раствор для внутримышечного введения, 250 мг, 5 мл - шприцы (2)  / в комплекте с иглами-2 шт. / - пачки картонные</t>
  </si>
  <si>
    <t xml:space="preserve">Вл.Общество с ограниченной ответственностью "Санлайт-Русфарм", Россия (5024201467); Вып.к.Перв.Уп.Втор.Уп.Пр.Чиа Тай Тяньцинская Фармасьютикал Груп Ко Лтд, Китай (91320000608398264Т); </t>
  </si>
  <si>
    <t>ЛП-№(004455)-(РГ-RU) 07.05.2024 
630/20-24</t>
  </si>
  <si>
    <t>Фулвестрант Фулвестрант раствор для внутримышечного введения, 250 мг, 5 мл - шприцы (2)  / в комплекте с иглами стерильными - 2 шт. / - коробки картонные</t>
  </si>
  <si>
    <t xml:space="preserve">Вл.ООО "Медикал лизинг-консалтинг", Россия (7733507267); Вып.к.Перв.Уп.Втор.Уп.Пр.Лабораториос Фармалан С.А., Испания (A24536948); </t>
  </si>
  <si>
    <t>ЛП-№(006988)-(РГ-RU) 17.01.2025 
14/20-25</t>
  </si>
  <si>
    <t>Фулвестрант Фулвестрант-АМЕДАРТ раствор для внутримышечного введения, 250 мг, 5 мл - флаконы (1)  / в комплекте со шприцем и иглой - 2 шт. / - пачки картонные</t>
  </si>
  <si>
    <t xml:space="preserve">Вл.Вып.к.Перв.Уп.Втор.Уп.Пр.ООО "АМЕДАРТ", Россия (7705904720); </t>
  </si>
  <si>
    <t>ЛП-№(007224)-(РГ-RU) 24.12.2024 
1924/20-24</t>
  </si>
  <si>
    <t>Фулвестрант ФАЗОТИКАД® раствор для внутримышечного введения, 50 мг/мл, 5 мл - флакон (2)  / в комплекте с шприцами - 2 шт., иглами - 2 шт. и салфетками спиртовыми - 2 шт. / - пачка картонная</t>
  </si>
  <si>
    <t xml:space="preserve">Вл.Акционерное общество "БИОКАД"  (АО "БИОКАД"), Россия, Россия (5024048000); Вып.к.Перв.Уп.Втор.Уп.Пр.ОБЩЕСТВО С ОГРАНИЧЕННОЙ ОТВЕТСТВЕННОСТЬЮ "ПК-137" (ООО "ПК-137"), Россия (7703435199); </t>
  </si>
  <si>
    <t>ЛП-№(007301)-(РГ-RU) 19.12.2024 
25-7-4309010-изм</t>
  </si>
  <si>
    <t>*</t>
  </si>
  <si>
    <t>№ 2541012717625000131 https://zakupki.gov.ru/epz/contract/contractCard/document-info.html?reestrNumber=2541012717625000131&amp;contractInfoId=98567600</t>
  </si>
  <si>
    <t>№ 2344302761724000086 https://zakupki.gov.ru/epz/contract/contractCard/document-info.html?reestrNumber=2344302761724000086&amp;contractInfoId=93763761</t>
  </si>
  <si>
    <t>№ 2271000789324000084 https://zakupki.gov.ru/epz/contract/contractCard/document-info.html?reestrNumber=2271000789324000084&amp;contractInfoId=94952009</t>
  </si>
  <si>
    <t>ФУЛВЕСТРАНТ</t>
  </si>
  <si>
    <t>ДОЦЕТАКСЕЛ 21.20.10.211-000003-1-00030-0000000000000 КОНЦЕНТРАТ ДЛЯ ПРИГОТОВЛЕНИЯ РАСТВОРА ДЛЯ ИНФУЗИЙ 20 мг/мл</t>
  </si>
  <si>
    <t>Доцетаксел Новотакс концентрат для приготовления раствора для инфузий, 20 мг/мл, 8 мл - флаконы (1)  - пачки картонные</t>
  </si>
  <si>
    <t>ЛП-003130 09.12.2022 
25-7-4236166-ОПР-изм</t>
  </si>
  <si>
    <t>Доцетаксел Доцетаксел концентрат для приготовления раствора для инфузий, 20 мг/мл, 8 мл - флаконы (1)  - пачки картонные</t>
  </si>
  <si>
    <t>ЛП-006631 16.04.2021 
 (222/20-21)</t>
  </si>
  <si>
    <t xml:space="preserve">Доцетаксел Доцетаксел-Фарм-Синтез Вл.Вып.к.Перв.Уп.Втор.Уп.Пр.Общество с ограниченной отвественностью  "Фарм-Синтез" (ООО "Фарм-Синтез"), Россия (4003033587); </t>
  </si>
  <si>
    <t xml:space="preserve">Вл.Вып.к.Перв.Уп.Втор.Уп.Пр.Общество с ограниченной отвественностью  "Фарм-Синтез" (ООО "Фарм-Синтез"), Россия (4003033587); </t>
  </si>
  <si>
    <t>ЛП-007919 07.07.2022 
690/20-22</t>
  </si>
  <si>
    <t>Доцетаксел ДОЦЕТАКСЕЛ-ПРОМОМЕД концентрат для приготовления раствора для инфузий, 20 мг/мл, 8 мл - флакон (1)  - пачка картонная</t>
  </si>
  <si>
    <t>ЛП-008233 17.02.2025 
101/20-25</t>
  </si>
  <si>
    <t>Доцетаксел Такселен концентрат для приготовления раствора для инфузий, 20 мг/мл, 8 мл - флаконы (1)  - пачки картонные</t>
  </si>
  <si>
    <t>ЛП-№(000365)-(РГ-RU) 06.12.2021 
 (25-7-4193786-ОПР-изм)</t>
  </si>
  <si>
    <t>Доцетаксел Таутакс® концентрат для приготовления раствора для инфузий, 20 мг/мл, 8 мл - флаконы (1)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</si>
  <si>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</si>
  <si>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ЛП-№(001923)-(РГ-RU) 05.05.2023 
25-7-4249152-изм</t>
  </si>
  <si>
    <t>ЛП-№(002307)-(РГ-RU) 14.06.2023 
25-7-4254072-изм</t>
  </si>
  <si>
    <t>Доцетаксел НОВОТАКС® концентрат для приготовления раствора для инфузий, 20 мг/мл, 8 мл - флаконы (1)  - пачки картонные</t>
  </si>
  <si>
    <t>ЛП-№(003599)-(РГ-RU) 21.03.2024 
25-7-4280621-ОПР-изм</t>
  </si>
  <si>
    <t xml:space="preserve">Вл.Общество с ограниченной ответственностью "АксельФарм" (ООО "АксельФарм"), Россия (5005066300); Вып.к.Перв.Уп.Втор.Уп.Пр.Общество с ограниченной ответственностью "ОнкоТаргет" (ООО "ОнкоТаргет"), Россия (9723087602); </t>
  </si>
  <si>
    <t>ЛП-№(004824)-(РГ-RU) 24.05.2024 
25-7-4285231-изм</t>
  </si>
  <si>
    <t>Доцетаксел Доцетаксел концентрат для приготовления раствора для инфузий, 20 мг/мл, 8 мл - флаконы (3)  - пачка картонная</t>
  </si>
  <si>
    <t xml:space="preserve">Вл.Вып.к.Перв.Уп.Втор.Уп.Пр.Общество с ограниченной ответственностью "Фармэра" (ООО "Фармэра"), Россия (6229081138); </t>
  </si>
  <si>
    <t>ЛП-№(008838)-(РГ-RU) 06.05.2025 
25-7-4324375-изм</t>
  </si>
  <si>
    <t>Доцетаксел Таутакс концентрат для приготовления раствора для инфузий, 20 мг/мл, 8 мл - флаконы (1)  - пачки картонные</t>
  </si>
  <si>
    <t>ЛС-000093 25.04.2022 
387/20-22</t>
  </si>
  <si>
    <t>№ 2683202456524000349 https://zakupki.gov.ru/epz/contract/contractCard/document-info.html?reestrNumber=2683202456524000349&amp;contractInfoId=96207735</t>
  </si>
  <si>
    <t>№ 2390696244325000035 https://zakupki.gov.ru/epz/contract/contractCard/document-info.html?reestrNumber=2390696244325000035&amp;contractInfoId=98298760</t>
  </si>
  <si>
    <t>№ 2781025874824000040 https://zakupki.gov.ru/epz/contract/contractCard/document-info.html?reestrNumber=2781025874824000040&amp;contractInfoId=92438661</t>
  </si>
  <si>
    <t>ДОЦЕТАКСЕЛ 8 мл</t>
  </si>
  <si>
    <t>ДОЦЕТАКСЕЛ 2,5 мл</t>
  </si>
  <si>
    <t>Доцетаксел Доцетаксел концентрат для приготовления раствора для инфузий, 20 мг/мл, 2.5 мл - флаконы (1)  - пачки картонные</t>
  </si>
  <si>
    <t>ЛП-006291 20.11.2020 
 20-4-4153424-изм</t>
  </si>
  <si>
    <t>Доцетаксел Доцетаксел концентрат для приготовления раствора для инфузий, 20 мг/мл, 2.5 мл - флаконы (1)  - пачка картонная</t>
  </si>
  <si>
    <t>ЛП-№(008838)-(РГ-RU) 07.05.2025 
25-7-4324371-изм</t>
  </si>
  <si>
    <t>№ 2541410088024000640 https://zakupki.gov.ru/epz/contract/contractCard/document-info.html?reestrNumber=2541410088024000640&amp;contractInfoId=94530725</t>
  </si>
  <si>
    <t>№ 2541410088024000652 https://zakupki.gov.ru/epz/contract/contractCard/document-info.html?reestrNumber=2541410088024000652&amp;contractInfoId=94727314</t>
  </si>
  <si>
    <t>№ 3231301743024000351 https://zakupki.gov.ru/epz/contract/contractCard/document-info.html?reestrNumber=3231301743024000351&amp;contractInfoId=94587261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</si>
</sst>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2" applyFont="1" applyFill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 wrapText="1"/>
    </xf>
    <xf numFmtId="165" fontId="3" fillId="0" borderId="1" xfId="2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3" fillId="2" borderId="2" xfId="2" applyFont="1" applyFill="1" applyBorder="1" applyAlignment="1">
      <alignment horizontal="center" vertical="center"/>
    </xf>
    <xf numFmtId="165" fontId="5" fillId="0" borderId="1" xfId="2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166" fontId="2" fillId="0" borderId="1" xfId="1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4" fillId="0" borderId="0" xfId="0" applyNumberFormat="1" applyFont="1"/>
    <xf numFmtId="165" fontId="4" fillId="0" borderId="0" xfId="0" applyNumberFormat="1" applyFont="1"/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5" fontId="8" fillId="0" borderId="4" xfId="2" applyFont="1" applyFill="1" applyBorder="1" applyAlignment="1">
      <alignment horizontal="right" vertical="center"/>
    </xf>
    <xf numFmtId="165" fontId="8" fillId="0" borderId="2" xfId="2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4034-9E3B-48F6-A102-B621F9B77EE9}">
  <sheetPr>
    <tabColor rgb="FFFF0000"/>
    <pageSetUpPr fitToPage="1"/>
  </sheetPr>
  <dimension ref="A1:K41"/>
  <sheetViews>
    <sheetView tabSelected="1" view="pageBreakPreview" zoomScale="78" zoomScaleNormal="85" zoomScaleSheetLayoutView="78" workbookViewId="0">
      <selection activeCell="F7" sqref="F7:G7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3.140625" style="1" customWidth="1"/>
    <col min="6" max="6" width="11.7109375" style="1" customWidth="1"/>
    <col min="7" max="7" width="13.42578125" style="1" customWidth="1"/>
    <col min="8" max="8" width="9.140625" style="15"/>
    <col min="9" max="10" width="9.140625" style="1"/>
    <col min="11" max="11" width="37.85546875" style="1" customWidth="1"/>
    <col min="12" max="16384" width="9.140625" style="1"/>
  </cols>
  <sheetData>
    <row r="1" spans="1:11" ht="18.75" customHeight="1" x14ac:dyDescent="0.35">
      <c r="A1" s="62" t="s">
        <v>25</v>
      </c>
      <c r="B1" s="62"/>
      <c r="C1" s="62"/>
      <c r="D1" s="62"/>
      <c r="E1" s="62"/>
      <c r="F1" s="62"/>
      <c r="G1" s="62"/>
    </row>
    <row r="2" spans="1:11" ht="17.25" customHeight="1" x14ac:dyDescent="0.35">
      <c r="A2" s="63" t="s">
        <v>15</v>
      </c>
      <c r="B2" s="63"/>
      <c r="C2" s="63"/>
      <c r="D2" s="63"/>
      <c r="E2" s="63"/>
      <c r="F2" s="63"/>
      <c r="G2" s="63"/>
    </row>
    <row r="3" spans="1:11" ht="17.25" customHeight="1" x14ac:dyDescent="0.35">
      <c r="A3" s="77" t="s">
        <v>60</v>
      </c>
      <c r="B3" s="78"/>
      <c r="C3" s="78"/>
      <c r="D3" s="78"/>
      <c r="E3" s="79"/>
      <c r="F3" s="80">
        <f>F9</f>
        <v>153037.5</v>
      </c>
      <c r="G3" s="79"/>
    </row>
    <row r="4" spans="1:11" ht="17.25" customHeight="1" x14ac:dyDescent="0.35">
      <c r="A4" s="77" t="s">
        <v>108</v>
      </c>
      <c r="B4" s="78"/>
      <c r="C4" s="78"/>
      <c r="D4" s="78"/>
      <c r="E4" s="79"/>
      <c r="F4" s="80">
        <f>ФУЛВЕСТРАНТ!F4</f>
        <v>195779</v>
      </c>
      <c r="G4" s="89"/>
    </row>
    <row r="5" spans="1:11" ht="17.25" customHeight="1" x14ac:dyDescent="0.35">
      <c r="A5" s="77" t="s">
        <v>137</v>
      </c>
      <c r="B5" s="78"/>
      <c r="C5" s="78"/>
      <c r="D5" s="78"/>
      <c r="E5" s="79"/>
      <c r="F5" s="80">
        <f>'ДОЦЕТАКСЕЛ 8 мл'!F4:G4</f>
        <v>311343.60000000003</v>
      </c>
      <c r="G5" s="89"/>
    </row>
    <row r="6" spans="1:11" ht="17.25" customHeight="1" x14ac:dyDescent="0.35">
      <c r="A6" s="77" t="s">
        <v>138</v>
      </c>
      <c r="B6" s="78"/>
      <c r="C6" s="78"/>
      <c r="D6" s="78"/>
      <c r="E6" s="79"/>
      <c r="F6" s="80">
        <f>'ДОЦЕТАКСЕЛ 2,5 мл'!F4:G4</f>
        <v>46704</v>
      </c>
      <c r="G6" s="89"/>
    </row>
    <row r="7" spans="1:11" ht="17.25" customHeight="1" x14ac:dyDescent="0.35">
      <c r="A7" s="81" t="s">
        <v>27</v>
      </c>
      <c r="B7" s="82"/>
      <c r="C7" s="82"/>
      <c r="D7" s="82"/>
      <c r="E7" s="83"/>
      <c r="F7" s="84">
        <f>SUM(F3:G6)</f>
        <v>706864.10000000009</v>
      </c>
      <c r="G7" s="83"/>
    </row>
    <row r="8" spans="1:11" ht="19.5" customHeight="1" x14ac:dyDescent="0.35">
      <c r="A8" s="64" t="s">
        <v>14</v>
      </c>
      <c r="B8" s="64"/>
      <c r="C8" s="64"/>
      <c r="D8" s="64"/>
      <c r="E8" s="64"/>
      <c r="F8" s="65">
        <v>45801</v>
      </c>
      <c r="G8" s="66"/>
      <c r="K8" s="23"/>
    </row>
    <row r="9" spans="1:11" ht="17.25" customHeight="1" x14ac:dyDescent="0.35">
      <c r="A9" s="67" t="s">
        <v>27</v>
      </c>
      <c r="B9" s="68"/>
      <c r="C9" s="68"/>
      <c r="D9" s="68"/>
      <c r="E9" s="69"/>
      <c r="F9" s="70">
        <f>SUM(G12*D12)</f>
        <v>153037.5</v>
      </c>
      <c r="G9" s="71"/>
      <c r="K9" s="23"/>
    </row>
    <row r="10" spans="1:11" x14ac:dyDescent="0.35">
      <c r="A10" s="52" t="s">
        <v>13</v>
      </c>
      <c r="B10" s="52"/>
      <c r="C10" s="52"/>
      <c r="D10" s="52"/>
      <c r="E10" s="52"/>
      <c r="F10" s="52"/>
      <c r="G10" s="52"/>
      <c r="K10" s="23"/>
    </row>
    <row r="11" spans="1:11" ht="105" x14ac:dyDescent="0.35">
      <c r="A11" s="53" t="s">
        <v>12</v>
      </c>
      <c r="B11" s="54"/>
      <c r="C11" s="2" t="s">
        <v>11</v>
      </c>
      <c r="D11" s="2" t="s">
        <v>10</v>
      </c>
      <c r="E11" s="2" t="s">
        <v>9</v>
      </c>
      <c r="F11" s="2" t="s">
        <v>8</v>
      </c>
      <c r="G11" s="2" t="s">
        <v>7</v>
      </c>
      <c r="K11" s="23"/>
    </row>
    <row r="12" spans="1:11" ht="59.25" customHeight="1" x14ac:dyDescent="0.35">
      <c r="A12" s="55" t="s">
        <v>42</v>
      </c>
      <c r="B12" s="56"/>
      <c r="C12" s="3" t="s">
        <v>34</v>
      </c>
      <c r="D12" s="17">
        <v>1050</v>
      </c>
      <c r="E12" s="4">
        <f>MIN(G22,G29,G35)</f>
        <v>116.23</v>
      </c>
      <c r="F12" s="5">
        <v>0.14000000000000001</v>
      </c>
      <c r="G12" s="6">
        <f>ROUND((E12+E12*F12)*1.1,2)</f>
        <v>145.75</v>
      </c>
      <c r="K12" s="23"/>
    </row>
    <row r="13" spans="1:11" ht="19.5" customHeight="1" x14ac:dyDescent="0.35">
      <c r="A13" s="52"/>
      <c r="B13" s="52"/>
      <c r="C13" s="52"/>
      <c r="D13" s="52"/>
      <c r="E13" s="52"/>
      <c r="F13" s="52"/>
      <c r="G13" s="52"/>
      <c r="K13" s="23"/>
    </row>
    <row r="14" spans="1:11" ht="19.5" customHeight="1" x14ac:dyDescent="0.35">
      <c r="A14" s="57" t="s">
        <v>6</v>
      </c>
      <c r="B14" s="58"/>
      <c r="C14" s="58"/>
      <c r="D14" s="58"/>
      <c r="E14" s="58"/>
      <c r="F14" s="58"/>
      <c r="G14" s="59"/>
    </row>
    <row r="15" spans="1:11" ht="80.25" customHeight="1" x14ac:dyDescent="0.35">
      <c r="A15" s="2" t="s">
        <v>1</v>
      </c>
      <c r="B15" s="60" t="s">
        <v>5</v>
      </c>
      <c r="C15" s="61"/>
      <c r="D15" s="19" t="s">
        <v>24</v>
      </c>
      <c r="E15" s="19" t="s">
        <v>28</v>
      </c>
      <c r="F15" s="19" t="s">
        <v>16</v>
      </c>
      <c r="G15" s="2" t="s">
        <v>30</v>
      </c>
    </row>
    <row r="16" spans="1:11" ht="83.25" customHeight="1" x14ac:dyDescent="0.35">
      <c r="A16" s="18" t="s">
        <v>43</v>
      </c>
      <c r="B16" s="50" t="s">
        <v>35</v>
      </c>
      <c r="C16" s="51"/>
      <c r="D16" s="20" t="s">
        <v>44</v>
      </c>
      <c r="E16" s="29">
        <v>17434.5</v>
      </c>
      <c r="F16" s="20">
        <v>150</v>
      </c>
      <c r="G16" s="21">
        <f>E16/F16</f>
        <v>116.23</v>
      </c>
      <c r="K16" s="24"/>
    </row>
    <row r="17" spans="1:11" ht="63" customHeight="1" x14ac:dyDescent="0.35">
      <c r="A17" s="18" t="s">
        <v>45</v>
      </c>
      <c r="B17" s="50" t="s">
        <v>37</v>
      </c>
      <c r="C17" s="51"/>
      <c r="D17" s="20" t="s">
        <v>46</v>
      </c>
      <c r="E17" s="29">
        <v>23392.41</v>
      </c>
      <c r="F17" s="20">
        <v>150</v>
      </c>
      <c r="G17" s="21">
        <f>E17/F17</f>
        <v>155.9494</v>
      </c>
      <c r="K17" s="24"/>
    </row>
    <row r="18" spans="1:11" ht="83.25" customHeight="1" x14ac:dyDescent="0.35">
      <c r="A18" s="18" t="s">
        <v>47</v>
      </c>
      <c r="B18" s="50" t="s">
        <v>39</v>
      </c>
      <c r="C18" s="51"/>
      <c r="D18" s="20" t="s">
        <v>38</v>
      </c>
      <c r="E18" s="29">
        <v>17750.16</v>
      </c>
      <c r="F18" s="20">
        <v>150</v>
      </c>
      <c r="G18" s="21">
        <f>E18/F18</f>
        <v>118.3344</v>
      </c>
      <c r="K18" s="24"/>
    </row>
    <row r="19" spans="1:11" ht="83.25" customHeight="1" x14ac:dyDescent="0.35">
      <c r="A19" s="18" t="s">
        <v>48</v>
      </c>
      <c r="B19" s="50" t="s">
        <v>33</v>
      </c>
      <c r="C19" s="51"/>
      <c r="D19" s="30" t="s">
        <v>36</v>
      </c>
      <c r="E19" s="21">
        <v>17434.5</v>
      </c>
      <c r="F19" s="30">
        <v>150</v>
      </c>
      <c r="G19" s="21">
        <f t="shared" ref="G19:G21" si="0">E19/F19</f>
        <v>116.23</v>
      </c>
      <c r="K19" s="24"/>
    </row>
    <row r="20" spans="1:11" ht="83.25" customHeight="1" x14ac:dyDescent="0.35">
      <c r="A20" s="18" t="s">
        <v>52</v>
      </c>
      <c r="B20" s="50" t="s">
        <v>50</v>
      </c>
      <c r="C20" s="51"/>
      <c r="D20" s="30" t="s">
        <v>51</v>
      </c>
      <c r="E20" s="21">
        <v>23392.41</v>
      </c>
      <c r="F20" s="30">
        <v>150</v>
      </c>
      <c r="G20" s="21">
        <f t="shared" si="0"/>
        <v>155.9494</v>
      </c>
      <c r="K20" s="24"/>
    </row>
    <row r="21" spans="1:11" ht="83.25" customHeight="1" x14ac:dyDescent="0.35">
      <c r="A21" s="18" t="s">
        <v>49</v>
      </c>
      <c r="B21" s="50" t="s">
        <v>41</v>
      </c>
      <c r="C21" s="51"/>
      <c r="D21" s="30" t="s">
        <v>40</v>
      </c>
      <c r="E21" s="21">
        <v>19099.900000000001</v>
      </c>
      <c r="F21" s="30">
        <v>150</v>
      </c>
      <c r="G21" s="21">
        <f t="shared" si="0"/>
        <v>127.33266666666668</v>
      </c>
      <c r="K21" s="24"/>
    </row>
    <row r="22" spans="1:11" ht="18" customHeight="1" x14ac:dyDescent="0.35">
      <c r="A22" s="47" t="s">
        <v>26</v>
      </c>
      <c r="B22" s="48"/>
      <c r="C22" s="48"/>
      <c r="D22" s="48"/>
      <c r="E22" s="48"/>
      <c r="F22" s="49"/>
      <c r="G22" s="6">
        <f>MIN(G16:G21)</f>
        <v>116.23</v>
      </c>
    </row>
    <row r="23" spans="1:11" ht="24" customHeight="1" x14ac:dyDescent="0.35">
      <c r="A23" s="47" t="s">
        <v>4</v>
      </c>
      <c r="B23" s="48"/>
      <c r="C23" s="48"/>
      <c r="D23" s="48"/>
      <c r="E23" s="48"/>
      <c r="F23" s="48"/>
      <c r="G23" s="49"/>
    </row>
    <row r="24" spans="1:11" ht="21.6" customHeight="1" x14ac:dyDescent="0.35">
      <c r="A24" s="47" t="s">
        <v>3</v>
      </c>
      <c r="B24" s="48"/>
      <c r="C24" s="48"/>
      <c r="D24" s="48"/>
      <c r="E24" s="48"/>
      <c r="F24" s="48"/>
      <c r="G24" s="49"/>
    </row>
    <row r="25" spans="1:11" s="10" customFormat="1" ht="91.5" customHeight="1" x14ac:dyDescent="0.35">
      <c r="A25" s="7" t="s">
        <v>1</v>
      </c>
      <c r="B25" s="32" t="s">
        <v>23</v>
      </c>
      <c r="C25" s="33"/>
      <c r="D25" s="34"/>
      <c r="E25" s="8" t="s">
        <v>29</v>
      </c>
      <c r="F25" s="8" t="s">
        <v>16</v>
      </c>
      <c r="G25" s="14" t="s">
        <v>31</v>
      </c>
      <c r="H25" s="16"/>
    </row>
    <row r="26" spans="1:11" s="10" customFormat="1" ht="83.25" customHeight="1" x14ac:dyDescent="0.35">
      <c r="A26" s="18" t="s">
        <v>43</v>
      </c>
      <c r="B26" s="73" t="s">
        <v>57</v>
      </c>
      <c r="C26" s="74"/>
      <c r="D26" s="75"/>
      <c r="E26" s="27">
        <v>17434.5</v>
      </c>
      <c r="F26" s="9">
        <v>150</v>
      </c>
      <c r="G26" s="25">
        <f>E26/F26</f>
        <v>116.23</v>
      </c>
      <c r="H26" s="16"/>
    </row>
    <row r="27" spans="1:11" s="10" customFormat="1" ht="87.75" customHeight="1" x14ac:dyDescent="0.35">
      <c r="A27" s="18" t="s">
        <v>43</v>
      </c>
      <c r="B27" s="73" t="s">
        <v>58</v>
      </c>
      <c r="C27" s="74"/>
      <c r="D27" s="75"/>
      <c r="E27" s="27">
        <v>17434.5</v>
      </c>
      <c r="F27" s="9">
        <v>150</v>
      </c>
      <c r="G27" s="25">
        <f>E27/F27</f>
        <v>116.23</v>
      </c>
      <c r="H27" s="16"/>
    </row>
    <row r="28" spans="1:11" s="10" customFormat="1" ht="66.75" customHeight="1" x14ac:dyDescent="0.35">
      <c r="A28" s="18" t="s">
        <v>43</v>
      </c>
      <c r="B28" s="73" t="s">
        <v>59</v>
      </c>
      <c r="C28" s="74"/>
      <c r="D28" s="75"/>
      <c r="E28" s="27">
        <v>17434.5</v>
      </c>
      <c r="F28" s="9">
        <v>150</v>
      </c>
      <c r="G28" s="25">
        <f>E28/F28</f>
        <v>116.23</v>
      </c>
      <c r="H28" s="16"/>
    </row>
    <row r="29" spans="1:11" s="10" customFormat="1" ht="20.25" customHeight="1" x14ac:dyDescent="0.35">
      <c r="A29" s="76" t="s">
        <v>22</v>
      </c>
      <c r="B29" s="76"/>
      <c r="C29" s="76"/>
      <c r="D29" s="76"/>
      <c r="E29" s="76"/>
      <c r="F29" s="76"/>
      <c r="G29" s="11">
        <f>MIN(G26:G26)</f>
        <v>116.23</v>
      </c>
      <c r="H29" s="16"/>
    </row>
    <row r="30" spans="1:11" ht="19.5" customHeight="1" x14ac:dyDescent="0.35">
      <c r="A30" s="35" t="s">
        <v>18</v>
      </c>
      <c r="B30" s="36"/>
      <c r="C30" s="36"/>
      <c r="D30" s="36"/>
      <c r="E30" s="36"/>
      <c r="F30" s="36"/>
      <c r="G30" s="37"/>
    </row>
    <row r="31" spans="1:11" ht="92.25" customHeight="1" x14ac:dyDescent="0.35">
      <c r="A31" s="7" t="s">
        <v>1</v>
      </c>
      <c r="B31" s="32" t="s">
        <v>0</v>
      </c>
      <c r="C31" s="33"/>
      <c r="D31" s="34"/>
      <c r="E31" s="8" t="s">
        <v>29</v>
      </c>
      <c r="F31" s="9" t="s">
        <v>16</v>
      </c>
      <c r="G31" s="14" t="s">
        <v>32</v>
      </c>
    </row>
    <row r="32" spans="1:11" ht="78.75" customHeight="1" x14ac:dyDescent="0.35">
      <c r="A32" s="18" t="s">
        <v>43</v>
      </c>
      <c r="B32" s="39" t="s">
        <v>54</v>
      </c>
      <c r="C32" s="33"/>
      <c r="D32" s="40"/>
      <c r="E32" s="26">
        <v>17434.5</v>
      </c>
      <c r="F32" s="22">
        <v>150</v>
      </c>
      <c r="G32" s="28">
        <f>E32/F32</f>
        <v>116.23</v>
      </c>
    </row>
    <row r="33" spans="1:11" s="15" customFormat="1" ht="81" customHeight="1" x14ac:dyDescent="0.35">
      <c r="A33" s="18" t="s">
        <v>43</v>
      </c>
      <c r="B33" s="39" t="s">
        <v>55</v>
      </c>
      <c r="C33" s="33"/>
      <c r="D33" s="40"/>
      <c r="E33" s="26">
        <v>17434.5</v>
      </c>
      <c r="F33" s="22">
        <v>150</v>
      </c>
      <c r="G33" s="28">
        <f t="shared" ref="G33:G34" si="1">E33/F33</f>
        <v>116.23</v>
      </c>
      <c r="I33" s="1"/>
      <c r="J33" s="1"/>
      <c r="K33" s="1"/>
    </row>
    <row r="34" spans="1:11" s="15" customFormat="1" ht="84.75" customHeight="1" x14ac:dyDescent="0.35">
      <c r="A34" s="18" t="s">
        <v>43</v>
      </c>
      <c r="B34" s="39" t="s">
        <v>56</v>
      </c>
      <c r="C34" s="33"/>
      <c r="D34" s="40"/>
      <c r="E34" s="26">
        <v>17434.5</v>
      </c>
      <c r="F34" s="22">
        <v>150</v>
      </c>
      <c r="G34" s="28">
        <f t="shared" si="1"/>
        <v>116.23</v>
      </c>
      <c r="I34" s="1"/>
      <c r="J34" s="1"/>
      <c r="K34" s="1"/>
    </row>
    <row r="35" spans="1:11" s="15" customFormat="1" ht="19.5" customHeight="1" x14ac:dyDescent="0.35">
      <c r="A35" s="41" t="s">
        <v>20</v>
      </c>
      <c r="B35" s="42"/>
      <c r="C35" s="42"/>
      <c r="D35" s="42"/>
      <c r="E35" s="42"/>
      <c r="F35" s="43"/>
      <c r="G35" s="12">
        <f>MIN(G32:G34)</f>
        <v>116.23</v>
      </c>
      <c r="I35" s="1"/>
      <c r="J35" s="1"/>
      <c r="K35" s="1"/>
    </row>
    <row r="36" spans="1:11" s="15" customFormat="1" ht="19.5" customHeight="1" x14ac:dyDescent="0.35">
      <c r="A36" s="44" t="s">
        <v>21</v>
      </c>
      <c r="B36" s="45"/>
      <c r="C36" s="45"/>
      <c r="D36" s="45"/>
      <c r="E36" s="45"/>
      <c r="F36" s="46"/>
      <c r="G36" s="13">
        <f>MIN(G35,G29)</f>
        <v>116.23</v>
      </c>
      <c r="I36" s="1"/>
      <c r="J36" s="1"/>
      <c r="K36" s="1"/>
    </row>
    <row r="37" spans="1:11" s="15" customFormat="1" ht="22.15" customHeight="1" x14ac:dyDescent="0.35">
      <c r="A37" s="47" t="s">
        <v>2</v>
      </c>
      <c r="B37" s="48"/>
      <c r="C37" s="48"/>
      <c r="D37" s="48"/>
      <c r="E37" s="48"/>
      <c r="F37" s="48"/>
      <c r="G37" s="49"/>
      <c r="I37" s="1"/>
      <c r="J37" s="1"/>
      <c r="K37" s="1"/>
    </row>
    <row r="38" spans="1:11" s="15" customFormat="1" ht="84.75" customHeight="1" x14ac:dyDescent="0.35">
      <c r="A38" s="7" t="s">
        <v>1</v>
      </c>
      <c r="B38" s="32" t="s">
        <v>23</v>
      </c>
      <c r="C38" s="33"/>
      <c r="D38" s="34"/>
      <c r="E38" s="8" t="s">
        <v>29</v>
      </c>
      <c r="F38" s="8" t="s">
        <v>16</v>
      </c>
      <c r="G38" s="14" t="s">
        <v>31</v>
      </c>
      <c r="I38" s="1"/>
      <c r="J38" s="1"/>
      <c r="K38" s="1"/>
    </row>
    <row r="39" spans="1:11" s="15" customFormat="1" ht="34.5" customHeight="1" x14ac:dyDescent="0.35">
      <c r="A39" s="50" t="s">
        <v>53</v>
      </c>
      <c r="B39" s="72"/>
      <c r="C39" s="72"/>
      <c r="D39" s="72"/>
      <c r="E39" s="72"/>
      <c r="F39" s="72"/>
      <c r="G39" s="51"/>
      <c r="H39" s="31"/>
      <c r="I39" s="1"/>
      <c r="J39" s="1"/>
      <c r="K39" s="1"/>
    </row>
    <row r="40" spans="1:11" s="15" customFormat="1" ht="31.5" customHeight="1" x14ac:dyDescent="0.35">
      <c r="A40" s="35" t="s">
        <v>19</v>
      </c>
      <c r="B40" s="36"/>
      <c r="C40" s="36"/>
      <c r="D40" s="36"/>
      <c r="E40" s="36"/>
      <c r="F40" s="36"/>
      <c r="G40" s="37"/>
      <c r="I40" s="1"/>
      <c r="J40" s="1"/>
      <c r="K40" s="1"/>
    </row>
    <row r="41" spans="1:11" s="15" customFormat="1" ht="49.5" customHeight="1" x14ac:dyDescent="0.35">
      <c r="A41" s="38" t="s">
        <v>17</v>
      </c>
      <c r="B41" s="38"/>
      <c r="C41" s="38"/>
      <c r="D41" s="38"/>
      <c r="E41" s="38"/>
      <c r="F41" s="38"/>
      <c r="G41" s="38"/>
      <c r="I41" s="1"/>
      <c r="J41" s="1"/>
      <c r="K41" s="1"/>
    </row>
  </sheetData>
  <mergeCells count="48">
    <mergeCell ref="B20:C20"/>
    <mergeCell ref="A39:G39"/>
    <mergeCell ref="A3:E3"/>
    <mergeCell ref="A4:E4"/>
    <mergeCell ref="A5:E5"/>
    <mergeCell ref="A6:E6"/>
    <mergeCell ref="A7:E7"/>
    <mergeCell ref="F3:G3"/>
    <mergeCell ref="F4:G4"/>
    <mergeCell ref="F5:G5"/>
    <mergeCell ref="F6:G6"/>
    <mergeCell ref="F7:G7"/>
    <mergeCell ref="B17:C17"/>
    <mergeCell ref="B18:C18"/>
    <mergeCell ref="B21:C21"/>
    <mergeCell ref="B19:C19"/>
    <mergeCell ref="B32:D32"/>
    <mergeCell ref="A22:F22"/>
    <mergeCell ref="A23:G23"/>
    <mergeCell ref="A24:G24"/>
    <mergeCell ref="B25:D25"/>
    <mergeCell ref="B26:D26"/>
    <mergeCell ref="B27:D27"/>
    <mergeCell ref="B28:D28"/>
    <mergeCell ref="A29:F29"/>
    <mergeCell ref="A30:G30"/>
    <mergeCell ref="A1:G1"/>
    <mergeCell ref="A2:G2"/>
    <mergeCell ref="A8:E8"/>
    <mergeCell ref="F8:G8"/>
    <mergeCell ref="A9:E9"/>
    <mergeCell ref="F9:G9"/>
    <mergeCell ref="B16:C16"/>
    <mergeCell ref="A10:G10"/>
    <mergeCell ref="A11:B11"/>
    <mergeCell ref="A12:B12"/>
    <mergeCell ref="A13:G13"/>
    <mergeCell ref="A14:G14"/>
    <mergeCell ref="B15:C15"/>
    <mergeCell ref="B31:D31"/>
    <mergeCell ref="A40:G40"/>
    <mergeCell ref="A41:G41"/>
    <mergeCell ref="B33:D33"/>
    <mergeCell ref="B34:D34"/>
    <mergeCell ref="A35:F35"/>
    <mergeCell ref="A36:F36"/>
    <mergeCell ref="A37:G37"/>
    <mergeCell ref="B38:D3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EDA6-7B59-4A4C-BBD1-ABF5AE84C55E}">
  <sheetPr>
    <tabColor rgb="FF00B050"/>
    <pageSetUpPr fitToPage="1"/>
  </sheetPr>
  <dimension ref="A1:K44"/>
  <sheetViews>
    <sheetView view="pageBreakPreview" zoomScale="78" zoomScaleNormal="85" zoomScaleSheetLayoutView="78" workbookViewId="0">
      <selection activeCell="A7" sqref="A7:B7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3.140625" style="1" customWidth="1"/>
    <col min="6" max="6" width="11.7109375" style="1" customWidth="1"/>
    <col min="7" max="7" width="13.42578125" style="1" customWidth="1"/>
    <col min="8" max="8" width="9.140625" style="15"/>
    <col min="9" max="10" width="9.140625" style="1"/>
    <col min="11" max="11" width="37.85546875" style="1" customWidth="1"/>
    <col min="12" max="16384" width="9.140625" style="1"/>
  </cols>
  <sheetData>
    <row r="1" spans="1:11" ht="18.75" customHeight="1" x14ac:dyDescent="0.35">
      <c r="A1" s="62" t="s">
        <v>25</v>
      </c>
      <c r="B1" s="62"/>
      <c r="C1" s="62"/>
      <c r="D1" s="62"/>
      <c r="E1" s="62"/>
      <c r="F1" s="62"/>
      <c r="G1" s="62"/>
    </row>
    <row r="2" spans="1:11" ht="17.25" customHeight="1" x14ac:dyDescent="0.35">
      <c r="A2" s="63" t="s">
        <v>15</v>
      </c>
      <c r="B2" s="63"/>
      <c r="C2" s="63"/>
      <c r="D2" s="63"/>
      <c r="E2" s="63"/>
      <c r="F2" s="63"/>
      <c r="G2" s="63"/>
    </row>
    <row r="3" spans="1:11" ht="19.5" customHeight="1" x14ac:dyDescent="0.35">
      <c r="A3" s="64" t="s">
        <v>14</v>
      </c>
      <c r="B3" s="64"/>
      <c r="C3" s="64"/>
      <c r="D3" s="64"/>
      <c r="E3" s="64"/>
      <c r="F3" s="65">
        <v>45801</v>
      </c>
      <c r="G3" s="66"/>
      <c r="K3" s="23"/>
    </row>
    <row r="4" spans="1:11" ht="17.25" customHeight="1" x14ac:dyDescent="0.35">
      <c r="A4" s="67" t="s">
        <v>27</v>
      </c>
      <c r="B4" s="68"/>
      <c r="C4" s="68"/>
      <c r="D4" s="68"/>
      <c r="E4" s="69"/>
      <c r="F4" s="70">
        <f>SUM(G7*D7)</f>
        <v>195779</v>
      </c>
      <c r="G4" s="71"/>
      <c r="K4" s="23"/>
    </row>
    <row r="5" spans="1:11" x14ac:dyDescent="0.35">
      <c r="A5" s="52" t="s">
        <v>13</v>
      </c>
      <c r="B5" s="52"/>
      <c r="C5" s="52"/>
      <c r="D5" s="52"/>
      <c r="E5" s="52"/>
      <c r="F5" s="52"/>
      <c r="G5" s="52"/>
      <c r="K5" s="23"/>
    </row>
    <row r="6" spans="1:11" ht="105" x14ac:dyDescent="0.35">
      <c r="A6" s="53" t="s">
        <v>12</v>
      </c>
      <c r="B6" s="54"/>
      <c r="C6" s="2" t="s">
        <v>11</v>
      </c>
      <c r="D6" s="2" t="s">
        <v>10</v>
      </c>
      <c r="E6" s="2" t="s">
        <v>9</v>
      </c>
      <c r="F6" s="2" t="s">
        <v>8</v>
      </c>
      <c r="G6" s="2" t="s">
        <v>7</v>
      </c>
      <c r="K6" s="23"/>
    </row>
    <row r="7" spans="1:11" ht="59.25" customHeight="1" x14ac:dyDescent="0.35">
      <c r="A7" s="55" t="s">
        <v>61</v>
      </c>
      <c r="B7" s="56"/>
      <c r="C7" s="3" t="s">
        <v>62</v>
      </c>
      <c r="D7" s="17">
        <v>100</v>
      </c>
      <c r="E7" s="4">
        <f>MIN(G25,G32,G38)</f>
        <v>1561.239</v>
      </c>
      <c r="F7" s="5">
        <v>0.14000000000000001</v>
      </c>
      <c r="G7" s="6">
        <f>ROUND((E7+E7*F7)*1.1,2)</f>
        <v>1957.79</v>
      </c>
      <c r="K7" s="23"/>
    </row>
    <row r="8" spans="1:11" ht="19.5" customHeight="1" x14ac:dyDescent="0.35">
      <c r="A8" s="52"/>
      <c r="B8" s="52"/>
      <c r="C8" s="52"/>
      <c r="D8" s="52"/>
      <c r="E8" s="52"/>
      <c r="F8" s="52"/>
      <c r="G8" s="52"/>
      <c r="K8" s="23"/>
    </row>
    <row r="9" spans="1:11" ht="19.5" customHeight="1" x14ac:dyDescent="0.35">
      <c r="A9" s="57" t="s">
        <v>6</v>
      </c>
      <c r="B9" s="58"/>
      <c r="C9" s="58"/>
      <c r="D9" s="58"/>
      <c r="E9" s="58"/>
      <c r="F9" s="58"/>
      <c r="G9" s="59"/>
    </row>
    <row r="10" spans="1:11" ht="80.25" customHeight="1" x14ac:dyDescent="0.35">
      <c r="A10" s="2" t="s">
        <v>1</v>
      </c>
      <c r="B10" s="60" t="s">
        <v>5</v>
      </c>
      <c r="C10" s="61"/>
      <c r="D10" s="19" t="s">
        <v>24</v>
      </c>
      <c r="E10" s="19" t="s">
        <v>28</v>
      </c>
      <c r="F10" s="19" t="s">
        <v>16</v>
      </c>
      <c r="G10" s="2" t="s">
        <v>30</v>
      </c>
    </row>
    <row r="11" spans="1:11" ht="83.25" customHeight="1" x14ac:dyDescent="0.35">
      <c r="A11" s="18" t="s">
        <v>63</v>
      </c>
      <c r="B11" s="50" t="s">
        <v>33</v>
      </c>
      <c r="C11" s="51"/>
      <c r="D11" s="20" t="s">
        <v>64</v>
      </c>
      <c r="E11" s="29">
        <v>18251.5</v>
      </c>
      <c r="F11" s="85">
        <v>10</v>
      </c>
      <c r="G11" s="21">
        <f>E11/F11</f>
        <v>1825.15</v>
      </c>
      <c r="K11" s="24"/>
    </row>
    <row r="12" spans="1:11" ht="63" customHeight="1" x14ac:dyDescent="0.35">
      <c r="A12" s="30" t="s">
        <v>65</v>
      </c>
      <c r="B12" s="86" t="s">
        <v>66</v>
      </c>
      <c r="C12" s="86"/>
      <c r="D12" s="30" t="s">
        <v>67</v>
      </c>
      <c r="E12" s="21">
        <v>15612.41</v>
      </c>
      <c r="F12" s="87">
        <v>10</v>
      </c>
      <c r="G12" s="21">
        <f>E12/F12</f>
        <v>1561.241</v>
      </c>
      <c r="H12" s="15" t="s">
        <v>104</v>
      </c>
      <c r="K12" s="24"/>
    </row>
    <row r="13" spans="1:11" ht="63" customHeight="1" x14ac:dyDescent="0.35">
      <c r="A13" s="30" t="s">
        <v>68</v>
      </c>
      <c r="B13" s="86" t="s">
        <v>69</v>
      </c>
      <c r="C13" s="86"/>
      <c r="D13" s="30" t="s">
        <v>70</v>
      </c>
      <c r="E13" s="21">
        <v>7626.86</v>
      </c>
      <c r="F13" s="87">
        <v>5</v>
      </c>
      <c r="G13" s="21">
        <f t="shared" ref="G13:G24" si="0">E13/F13</f>
        <v>1525.3719999999998</v>
      </c>
      <c r="H13" s="15" t="s">
        <v>104</v>
      </c>
      <c r="K13" s="24"/>
    </row>
    <row r="14" spans="1:11" ht="63" customHeight="1" x14ac:dyDescent="0.35">
      <c r="A14" s="30" t="s">
        <v>71</v>
      </c>
      <c r="B14" s="50" t="s">
        <v>72</v>
      </c>
      <c r="C14" s="51"/>
      <c r="D14" s="30" t="s">
        <v>73</v>
      </c>
      <c r="E14" s="21">
        <v>18251.54</v>
      </c>
      <c r="F14" s="87">
        <v>10</v>
      </c>
      <c r="G14" s="21">
        <f t="shared" si="0"/>
        <v>1825.154</v>
      </c>
      <c r="K14" s="24"/>
    </row>
    <row r="15" spans="1:11" ht="63" customHeight="1" x14ac:dyDescent="0.35">
      <c r="A15" s="30" t="s">
        <v>74</v>
      </c>
      <c r="B15" s="50" t="s">
        <v>75</v>
      </c>
      <c r="C15" s="51"/>
      <c r="D15" s="30" t="s">
        <v>76</v>
      </c>
      <c r="E15" s="21">
        <v>18251</v>
      </c>
      <c r="F15" s="87">
        <v>10</v>
      </c>
      <c r="G15" s="21">
        <f t="shared" si="0"/>
        <v>1825.1</v>
      </c>
      <c r="K15" s="24"/>
    </row>
    <row r="16" spans="1:11" ht="63" customHeight="1" x14ac:dyDescent="0.35">
      <c r="A16" s="30" t="s">
        <v>77</v>
      </c>
      <c r="B16" s="50" t="s">
        <v>78</v>
      </c>
      <c r="C16" s="51"/>
      <c r="D16" s="30" t="s">
        <v>79</v>
      </c>
      <c r="E16" s="21">
        <v>29653.200000000001</v>
      </c>
      <c r="F16" s="87">
        <v>10</v>
      </c>
      <c r="G16" s="21">
        <f t="shared" si="0"/>
        <v>2965.32</v>
      </c>
      <c r="K16" s="24"/>
    </row>
    <row r="17" spans="1:11" ht="63" customHeight="1" x14ac:dyDescent="0.35">
      <c r="A17" s="30" t="s">
        <v>80</v>
      </c>
      <c r="B17" s="50" t="s">
        <v>81</v>
      </c>
      <c r="C17" s="51"/>
      <c r="D17" s="30" t="s">
        <v>82</v>
      </c>
      <c r="E17" s="21">
        <v>19250.39</v>
      </c>
      <c r="F17" s="87">
        <v>10</v>
      </c>
      <c r="G17" s="21">
        <f t="shared" si="0"/>
        <v>1925.039</v>
      </c>
      <c r="K17" s="24"/>
    </row>
    <row r="18" spans="1:11" ht="63" customHeight="1" x14ac:dyDescent="0.35">
      <c r="A18" s="30" t="s">
        <v>83</v>
      </c>
      <c r="B18" s="50" t="s">
        <v>84</v>
      </c>
      <c r="C18" s="51"/>
      <c r="D18" s="30" t="s">
        <v>85</v>
      </c>
      <c r="E18" s="21">
        <v>18251.5</v>
      </c>
      <c r="F18" s="87">
        <v>10</v>
      </c>
      <c r="G18" s="21">
        <f t="shared" si="0"/>
        <v>1825.15</v>
      </c>
      <c r="K18" s="24"/>
    </row>
    <row r="19" spans="1:11" ht="63" customHeight="1" x14ac:dyDescent="0.35">
      <c r="A19" s="30" t="s">
        <v>86</v>
      </c>
      <c r="B19" s="50" t="s">
        <v>87</v>
      </c>
      <c r="C19" s="51"/>
      <c r="D19" s="30" t="s">
        <v>88</v>
      </c>
      <c r="E19" s="21">
        <v>18251.54</v>
      </c>
      <c r="F19" s="87">
        <v>10</v>
      </c>
      <c r="G19" s="21">
        <f t="shared" si="0"/>
        <v>1825.154</v>
      </c>
      <c r="K19" s="24"/>
    </row>
    <row r="20" spans="1:11" ht="63" customHeight="1" x14ac:dyDescent="0.35">
      <c r="A20" s="30" t="s">
        <v>89</v>
      </c>
      <c r="B20" s="50" t="s">
        <v>90</v>
      </c>
      <c r="C20" s="51"/>
      <c r="D20" s="30" t="s">
        <v>91</v>
      </c>
      <c r="E20" s="21">
        <v>15612.39</v>
      </c>
      <c r="F20" s="87">
        <v>10</v>
      </c>
      <c r="G20" s="21">
        <f t="shared" si="0"/>
        <v>1561.239</v>
      </c>
      <c r="K20" s="24"/>
    </row>
    <row r="21" spans="1:11" ht="63" customHeight="1" x14ac:dyDescent="0.35">
      <c r="A21" s="30" t="s">
        <v>92</v>
      </c>
      <c r="B21" s="50" t="s">
        <v>93</v>
      </c>
      <c r="C21" s="51"/>
      <c r="D21" s="30" t="s">
        <v>94</v>
      </c>
      <c r="E21" s="21">
        <v>15612.41</v>
      </c>
      <c r="F21" s="87">
        <v>10</v>
      </c>
      <c r="G21" s="21">
        <f t="shared" si="0"/>
        <v>1561.241</v>
      </c>
      <c r="K21" s="24"/>
    </row>
    <row r="22" spans="1:11" ht="63" customHeight="1" x14ac:dyDescent="0.35">
      <c r="A22" s="30" t="s">
        <v>95</v>
      </c>
      <c r="B22" s="50" t="s">
        <v>96</v>
      </c>
      <c r="C22" s="51"/>
      <c r="D22" s="30" t="s">
        <v>97</v>
      </c>
      <c r="E22" s="21">
        <v>15612.41</v>
      </c>
      <c r="F22" s="87">
        <v>10</v>
      </c>
      <c r="G22" s="21">
        <f t="shared" si="0"/>
        <v>1561.241</v>
      </c>
      <c r="K22" s="24"/>
    </row>
    <row r="23" spans="1:11" ht="63" customHeight="1" x14ac:dyDescent="0.35">
      <c r="A23" s="30" t="s">
        <v>98</v>
      </c>
      <c r="B23" s="50" t="s">
        <v>99</v>
      </c>
      <c r="C23" s="51"/>
      <c r="D23" s="30" t="s">
        <v>100</v>
      </c>
      <c r="E23" s="21">
        <v>9125.77</v>
      </c>
      <c r="F23" s="87">
        <v>5</v>
      </c>
      <c r="G23" s="21">
        <f t="shared" si="0"/>
        <v>1825.154</v>
      </c>
      <c r="K23" s="24"/>
    </row>
    <row r="24" spans="1:11" ht="63" customHeight="1" x14ac:dyDescent="0.35">
      <c r="A24" s="30" t="s">
        <v>101</v>
      </c>
      <c r="B24" s="50" t="s">
        <v>102</v>
      </c>
      <c r="C24" s="51"/>
      <c r="D24" s="30" t="s">
        <v>103</v>
      </c>
      <c r="E24" s="21">
        <v>18251.5</v>
      </c>
      <c r="F24" s="87">
        <v>10</v>
      </c>
      <c r="G24" s="21">
        <f t="shared" si="0"/>
        <v>1825.15</v>
      </c>
      <c r="K24" s="24"/>
    </row>
    <row r="25" spans="1:11" ht="18" customHeight="1" x14ac:dyDescent="0.35">
      <c r="A25" s="47" t="s">
        <v>26</v>
      </c>
      <c r="B25" s="48"/>
      <c r="C25" s="48"/>
      <c r="D25" s="48"/>
      <c r="E25" s="48"/>
      <c r="F25" s="49"/>
      <c r="G25" s="6">
        <f>MIN(G11,G14:G24)</f>
        <v>1561.239</v>
      </c>
    </row>
    <row r="26" spans="1:11" ht="24" customHeight="1" x14ac:dyDescent="0.35">
      <c r="A26" s="47" t="s">
        <v>4</v>
      </c>
      <c r="B26" s="48"/>
      <c r="C26" s="48"/>
      <c r="D26" s="48"/>
      <c r="E26" s="48"/>
      <c r="F26" s="48"/>
      <c r="G26" s="49"/>
    </row>
    <row r="27" spans="1:11" ht="21.6" customHeight="1" x14ac:dyDescent="0.35">
      <c r="A27" s="47" t="s">
        <v>3</v>
      </c>
      <c r="B27" s="48"/>
      <c r="C27" s="48"/>
      <c r="D27" s="48"/>
      <c r="E27" s="48"/>
      <c r="F27" s="48"/>
      <c r="G27" s="49"/>
    </row>
    <row r="28" spans="1:11" s="10" customFormat="1" ht="91.5" customHeight="1" x14ac:dyDescent="0.35">
      <c r="A28" s="7" t="s">
        <v>1</v>
      </c>
      <c r="B28" s="32" t="s">
        <v>23</v>
      </c>
      <c r="C28" s="33"/>
      <c r="D28" s="34"/>
      <c r="E28" s="8" t="s">
        <v>29</v>
      </c>
      <c r="F28" s="8" t="s">
        <v>16</v>
      </c>
      <c r="G28" s="14" t="s">
        <v>31</v>
      </c>
      <c r="H28" s="16"/>
    </row>
    <row r="29" spans="1:11" s="10" customFormat="1" ht="83.25" customHeight="1" x14ac:dyDescent="0.35">
      <c r="A29" s="30" t="s">
        <v>71</v>
      </c>
      <c r="B29" s="73" t="s">
        <v>105</v>
      </c>
      <c r="C29" s="74"/>
      <c r="D29" s="75"/>
      <c r="E29" s="27">
        <v>18251.54</v>
      </c>
      <c r="F29" s="9">
        <v>10</v>
      </c>
      <c r="G29" s="25">
        <f>E29/F29</f>
        <v>1825.154</v>
      </c>
      <c r="H29" s="16"/>
    </row>
    <row r="30" spans="1:11" s="10" customFormat="1" ht="87.75" customHeight="1" x14ac:dyDescent="0.35">
      <c r="A30" s="30" t="s">
        <v>71</v>
      </c>
      <c r="B30" s="73" t="s">
        <v>106</v>
      </c>
      <c r="C30" s="74"/>
      <c r="D30" s="75"/>
      <c r="E30" s="26">
        <v>18251.54</v>
      </c>
      <c r="F30" s="88">
        <v>10</v>
      </c>
      <c r="G30" s="25">
        <f>E30/F30</f>
        <v>1825.154</v>
      </c>
      <c r="H30" s="16"/>
    </row>
    <row r="31" spans="1:11" s="10" customFormat="1" ht="66.75" customHeight="1" x14ac:dyDescent="0.35">
      <c r="A31" s="30" t="s">
        <v>71</v>
      </c>
      <c r="B31" s="73" t="s">
        <v>107</v>
      </c>
      <c r="C31" s="74"/>
      <c r="D31" s="75"/>
      <c r="E31" s="26">
        <v>18251.54</v>
      </c>
      <c r="F31" s="88">
        <v>10</v>
      </c>
      <c r="G31" s="25">
        <f>E31/F31</f>
        <v>1825.154</v>
      </c>
      <c r="H31" s="16"/>
    </row>
    <row r="32" spans="1:11" s="10" customFormat="1" ht="20.25" customHeight="1" x14ac:dyDescent="0.35">
      <c r="A32" s="76" t="s">
        <v>22</v>
      </c>
      <c r="B32" s="76"/>
      <c r="C32" s="76"/>
      <c r="D32" s="76"/>
      <c r="E32" s="76"/>
      <c r="F32" s="76"/>
      <c r="G32" s="11">
        <f>MIN(G29:G29)</f>
        <v>1825.154</v>
      </c>
      <c r="H32" s="16"/>
    </row>
    <row r="33" spans="1:11" ht="19.5" customHeight="1" x14ac:dyDescent="0.35">
      <c r="A33" s="35" t="s">
        <v>18</v>
      </c>
      <c r="B33" s="36"/>
      <c r="C33" s="36"/>
      <c r="D33" s="36"/>
      <c r="E33" s="36"/>
      <c r="F33" s="36"/>
      <c r="G33" s="37"/>
    </row>
    <row r="34" spans="1:11" ht="92.25" customHeight="1" x14ac:dyDescent="0.35">
      <c r="A34" s="7" t="s">
        <v>1</v>
      </c>
      <c r="B34" s="32" t="s">
        <v>0</v>
      </c>
      <c r="C34" s="33"/>
      <c r="D34" s="34"/>
      <c r="E34" s="8" t="s">
        <v>29</v>
      </c>
      <c r="F34" s="9" t="s">
        <v>16</v>
      </c>
      <c r="G34" s="14" t="s">
        <v>32</v>
      </c>
    </row>
    <row r="35" spans="1:11" ht="78.75" customHeight="1" x14ac:dyDescent="0.35">
      <c r="A35" s="30" t="s">
        <v>77</v>
      </c>
      <c r="B35" s="39" t="s">
        <v>54</v>
      </c>
      <c r="C35" s="33"/>
      <c r="D35" s="40"/>
      <c r="E35" s="26">
        <v>29653.200000000001</v>
      </c>
      <c r="F35" s="22">
        <v>10</v>
      </c>
      <c r="G35" s="28">
        <f>E35/F35</f>
        <v>2965.32</v>
      </c>
    </row>
    <row r="36" spans="1:11" s="15" customFormat="1" ht="81" customHeight="1" x14ac:dyDescent="0.35">
      <c r="A36" s="30" t="s">
        <v>77</v>
      </c>
      <c r="B36" s="39" t="s">
        <v>55</v>
      </c>
      <c r="C36" s="33"/>
      <c r="D36" s="40"/>
      <c r="E36" s="26">
        <v>29653.200000000001</v>
      </c>
      <c r="F36" s="22">
        <v>10</v>
      </c>
      <c r="G36" s="28">
        <f t="shared" ref="G36:G37" si="1">E36/F36</f>
        <v>2965.32</v>
      </c>
      <c r="I36" s="1"/>
      <c r="J36" s="1"/>
      <c r="K36" s="1"/>
    </row>
    <row r="37" spans="1:11" s="15" customFormat="1" ht="84.75" customHeight="1" x14ac:dyDescent="0.35">
      <c r="A37" s="30" t="s">
        <v>77</v>
      </c>
      <c r="B37" s="39" t="s">
        <v>56</v>
      </c>
      <c r="C37" s="33"/>
      <c r="D37" s="40"/>
      <c r="E37" s="26">
        <v>29653.200000000001</v>
      </c>
      <c r="F37" s="22">
        <v>10</v>
      </c>
      <c r="G37" s="28">
        <f t="shared" si="1"/>
        <v>2965.32</v>
      </c>
      <c r="I37" s="1"/>
      <c r="J37" s="1"/>
      <c r="K37" s="1"/>
    </row>
    <row r="38" spans="1:11" s="15" customFormat="1" ht="19.5" customHeight="1" x14ac:dyDescent="0.35">
      <c r="A38" s="41" t="s">
        <v>20</v>
      </c>
      <c r="B38" s="42"/>
      <c r="C38" s="42"/>
      <c r="D38" s="42"/>
      <c r="E38" s="42"/>
      <c r="F38" s="43"/>
      <c r="G38" s="12">
        <f>MIN(G35:G37)</f>
        <v>2965.32</v>
      </c>
      <c r="I38" s="1"/>
      <c r="J38" s="1"/>
      <c r="K38" s="1"/>
    </row>
    <row r="39" spans="1:11" s="15" customFormat="1" ht="19.5" customHeight="1" x14ac:dyDescent="0.35">
      <c r="A39" s="44" t="s">
        <v>21</v>
      </c>
      <c r="B39" s="45"/>
      <c r="C39" s="45"/>
      <c r="D39" s="45"/>
      <c r="E39" s="45"/>
      <c r="F39" s="46"/>
      <c r="G39" s="13">
        <f>MIN(G38,G32)</f>
        <v>1825.154</v>
      </c>
      <c r="I39" s="1"/>
      <c r="J39" s="1"/>
      <c r="K39" s="1"/>
    </row>
    <row r="40" spans="1:11" s="15" customFormat="1" ht="22.15" customHeight="1" x14ac:dyDescent="0.35">
      <c r="A40" s="47" t="s">
        <v>2</v>
      </c>
      <c r="B40" s="48"/>
      <c r="C40" s="48"/>
      <c r="D40" s="48"/>
      <c r="E40" s="48"/>
      <c r="F40" s="48"/>
      <c r="G40" s="49"/>
      <c r="I40" s="1"/>
      <c r="J40" s="1"/>
      <c r="K40" s="1"/>
    </row>
    <row r="41" spans="1:11" s="15" customFormat="1" ht="84.75" customHeight="1" x14ac:dyDescent="0.35">
      <c r="A41" s="7" t="s">
        <v>1</v>
      </c>
      <c r="B41" s="32" t="s">
        <v>23</v>
      </c>
      <c r="C41" s="33"/>
      <c r="D41" s="34"/>
      <c r="E41" s="8" t="s">
        <v>29</v>
      </c>
      <c r="F41" s="8" t="s">
        <v>16</v>
      </c>
      <c r="G41" s="14" t="s">
        <v>31</v>
      </c>
      <c r="I41" s="1"/>
      <c r="J41" s="1"/>
      <c r="K41" s="1"/>
    </row>
    <row r="42" spans="1:11" s="15" customFormat="1" ht="34.5" customHeight="1" x14ac:dyDescent="0.35">
      <c r="A42" s="50" t="s">
        <v>53</v>
      </c>
      <c r="B42" s="72"/>
      <c r="C42" s="72"/>
      <c r="D42" s="72"/>
      <c r="E42" s="72"/>
      <c r="F42" s="72"/>
      <c r="G42" s="51"/>
      <c r="H42" s="31"/>
      <c r="I42" s="1"/>
      <c r="J42" s="1"/>
      <c r="K42" s="1"/>
    </row>
    <row r="43" spans="1:11" s="15" customFormat="1" ht="31.5" customHeight="1" x14ac:dyDescent="0.35">
      <c r="A43" s="35" t="s">
        <v>19</v>
      </c>
      <c r="B43" s="36"/>
      <c r="C43" s="36"/>
      <c r="D43" s="36"/>
      <c r="E43" s="36"/>
      <c r="F43" s="36"/>
      <c r="G43" s="37"/>
      <c r="I43" s="1"/>
      <c r="J43" s="1"/>
      <c r="K43" s="1"/>
    </row>
    <row r="44" spans="1:11" s="15" customFormat="1" ht="49.5" customHeight="1" x14ac:dyDescent="0.35">
      <c r="A44" s="38" t="s">
        <v>17</v>
      </c>
      <c r="B44" s="38"/>
      <c r="C44" s="38"/>
      <c r="D44" s="38"/>
      <c r="E44" s="38"/>
      <c r="F44" s="38"/>
      <c r="G44" s="38"/>
      <c r="I44" s="1"/>
      <c r="J44" s="1"/>
      <c r="K44" s="1"/>
    </row>
  </sheetData>
  <mergeCells count="46"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39:F39"/>
    <mergeCell ref="A40:G40"/>
    <mergeCell ref="B41:D41"/>
    <mergeCell ref="A42:G42"/>
    <mergeCell ref="A43:G43"/>
    <mergeCell ref="A44:G44"/>
    <mergeCell ref="A33:G33"/>
    <mergeCell ref="B34:D34"/>
    <mergeCell ref="B35:D35"/>
    <mergeCell ref="B36:D36"/>
    <mergeCell ref="B37:D37"/>
    <mergeCell ref="A38:F38"/>
    <mergeCell ref="A27:G27"/>
    <mergeCell ref="B28:D28"/>
    <mergeCell ref="B29:D29"/>
    <mergeCell ref="B30:D30"/>
    <mergeCell ref="B31:D31"/>
    <mergeCell ref="A32:F32"/>
    <mergeCell ref="A25:F25"/>
    <mergeCell ref="A26:G26"/>
    <mergeCell ref="A7:B7"/>
    <mergeCell ref="A8:G8"/>
    <mergeCell ref="A9:G9"/>
    <mergeCell ref="B10:C10"/>
    <mergeCell ref="B11:C11"/>
    <mergeCell ref="B12:C12"/>
    <mergeCell ref="A3:E3"/>
    <mergeCell ref="F3:G3"/>
    <mergeCell ref="A4:E4"/>
    <mergeCell ref="F4:G4"/>
    <mergeCell ref="A5:G5"/>
    <mergeCell ref="A6:B6"/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C50A-4B99-442C-A6F8-7E835409D51F}">
  <sheetPr>
    <tabColor rgb="FFFFFF00"/>
    <pageSetUpPr fitToPage="1"/>
  </sheetPr>
  <dimension ref="A1:K41"/>
  <sheetViews>
    <sheetView view="pageBreakPreview" zoomScale="78" zoomScaleNormal="85" zoomScaleSheetLayoutView="78" workbookViewId="0">
      <selection activeCell="A7" sqref="A7:B7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3.140625" style="1" customWidth="1"/>
    <col min="6" max="6" width="11.7109375" style="1" customWidth="1"/>
    <col min="7" max="7" width="13.42578125" style="1" customWidth="1"/>
    <col min="8" max="8" width="9.140625" style="15"/>
    <col min="9" max="10" width="9.140625" style="1"/>
    <col min="11" max="11" width="37.85546875" style="1" customWidth="1"/>
    <col min="12" max="16384" width="9.140625" style="1"/>
  </cols>
  <sheetData>
    <row r="1" spans="1:11" ht="18.75" customHeight="1" x14ac:dyDescent="0.35">
      <c r="A1" s="62" t="s">
        <v>25</v>
      </c>
      <c r="B1" s="62"/>
      <c r="C1" s="62"/>
      <c r="D1" s="62"/>
      <c r="E1" s="62"/>
      <c r="F1" s="62"/>
      <c r="G1" s="62"/>
    </row>
    <row r="2" spans="1:11" ht="17.25" customHeight="1" x14ac:dyDescent="0.35">
      <c r="A2" s="63" t="s">
        <v>15</v>
      </c>
      <c r="B2" s="63"/>
      <c r="C2" s="63"/>
      <c r="D2" s="63"/>
      <c r="E2" s="63"/>
      <c r="F2" s="63"/>
      <c r="G2" s="63"/>
    </row>
    <row r="3" spans="1:11" ht="19.5" customHeight="1" x14ac:dyDescent="0.35">
      <c r="A3" s="64" t="s">
        <v>14</v>
      </c>
      <c r="B3" s="64"/>
      <c r="C3" s="64"/>
      <c r="D3" s="64"/>
      <c r="E3" s="64"/>
      <c r="F3" s="65">
        <v>45801</v>
      </c>
      <c r="G3" s="66"/>
      <c r="K3" s="23"/>
    </row>
    <row r="4" spans="1:11" ht="17.25" customHeight="1" x14ac:dyDescent="0.35">
      <c r="A4" s="67" t="s">
        <v>27</v>
      </c>
      <c r="B4" s="68"/>
      <c r="C4" s="68"/>
      <c r="D4" s="68"/>
      <c r="E4" s="69"/>
      <c r="F4" s="70">
        <f>SUM(G7*D7)</f>
        <v>311343.60000000003</v>
      </c>
      <c r="G4" s="71"/>
      <c r="K4" s="23"/>
    </row>
    <row r="5" spans="1:11" x14ac:dyDescent="0.35">
      <c r="A5" s="52" t="s">
        <v>13</v>
      </c>
      <c r="B5" s="52"/>
      <c r="C5" s="52"/>
      <c r="D5" s="52"/>
      <c r="E5" s="52"/>
      <c r="F5" s="52"/>
      <c r="G5" s="52"/>
      <c r="K5" s="23"/>
    </row>
    <row r="6" spans="1:11" ht="105" x14ac:dyDescent="0.35">
      <c r="A6" s="53" t="s">
        <v>12</v>
      </c>
      <c r="B6" s="54"/>
      <c r="C6" s="2" t="s">
        <v>11</v>
      </c>
      <c r="D6" s="2" t="s">
        <v>10</v>
      </c>
      <c r="E6" s="2" t="s">
        <v>9</v>
      </c>
      <c r="F6" s="2" t="s">
        <v>8</v>
      </c>
      <c r="G6" s="2" t="s">
        <v>7</v>
      </c>
      <c r="K6" s="23"/>
    </row>
    <row r="7" spans="1:11" ht="59.25" customHeight="1" x14ac:dyDescent="0.35">
      <c r="A7" s="55" t="s">
        <v>109</v>
      </c>
      <c r="B7" s="56"/>
      <c r="C7" s="3" t="s">
        <v>62</v>
      </c>
      <c r="D7" s="17">
        <v>120</v>
      </c>
      <c r="E7" s="4">
        <f>MIN(G22,G29,G35)</f>
        <v>2069</v>
      </c>
      <c r="F7" s="5">
        <v>0.14000000000000001</v>
      </c>
      <c r="G7" s="6">
        <f>ROUND((E7+E7*F7)*1.1,2)</f>
        <v>2594.5300000000002</v>
      </c>
      <c r="K7" s="23"/>
    </row>
    <row r="8" spans="1:11" ht="19.5" customHeight="1" x14ac:dyDescent="0.35">
      <c r="A8" s="52"/>
      <c r="B8" s="52"/>
      <c r="C8" s="52"/>
      <c r="D8" s="52"/>
      <c r="E8" s="52"/>
      <c r="F8" s="52"/>
      <c r="G8" s="52"/>
      <c r="K8" s="23"/>
    </row>
    <row r="9" spans="1:11" ht="19.5" customHeight="1" x14ac:dyDescent="0.35">
      <c r="A9" s="57" t="s">
        <v>6</v>
      </c>
      <c r="B9" s="58"/>
      <c r="C9" s="58"/>
      <c r="D9" s="58"/>
      <c r="E9" s="58"/>
      <c r="F9" s="58"/>
      <c r="G9" s="59"/>
    </row>
    <row r="10" spans="1:11" ht="80.25" customHeight="1" x14ac:dyDescent="0.35">
      <c r="A10" s="2" t="s">
        <v>1</v>
      </c>
      <c r="B10" s="60" t="s">
        <v>5</v>
      </c>
      <c r="C10" s="61"/>
      <c r="D10" s="19" t="s">
        <v>24</v>
      </c>
      <c r="E10" s="19" t="s">
        <v>28</v>
      </c>
      <c r="F10" s="19" t="s">
        <v>16</v>
      </c>
      <c r="G10" s="2" t="s">
        <v>30</v>
      </c>
    </row>
    <row r="11" spans="1:11" ht="83.25" customHeight="1" x14ac:dyDescent="0.35">
      <c r="A11" s="18" t="s">
        <v>110</v>
      </c>
      <c r="B11" s="50" t="s">
        <v>102</v>
      </c>
      <c r="C11" s="51"/>
      <c r="D11" s="20" t="s">
        <v>111</v>
      </c>
      <c r="E11" s="29">
        <v>22615.88</v>
      </c>
      <c r="F11" s="85">
        <v>8</v>
      </c>
      <c r="G11" s="21">
        <f>E11/F11</f>
        <v>2826.9850000000001</v>
      </c>
      <c r="K11" s="24"/>
    </row>
    <row r="12" spans="1:11" ht="63" customHeight="1" x14ac:dyDescent="0.35">
      <c r="A12" s="30" t="s">
        <v>112</v>
      </c>
      <c r="B12" s="86" t="s">
        <v>90</v>
      </c>
      <c r="C12" s="86"/>
      <c r="D12" s="30" t="s">
        <v>113</v>
      </c>
      <c r="E12" s="21">
        <v>18217.009999999998</v>
      </c>
      <c r="F12" s="87">
        <v>8</v>
      </c>
      <c r="G12" s="21">
        <f>E12/F12</f>
        <v>2277.1262499999998</v>
      </c>
      <c r="K12" s="24"/>
    </row>
    <row r="13" spans="1:11" ht="63" customHeight="1" x14ac:dyDescent="0.35">
      <c r="A13" s="30" t="s">
        <v>114</v>
      </c>
      <c r="B13" s="86" t="s">
        <v>115</v>
      </c>
      <c r="C13" s="86"/>
      <c r="D13" s="30" t="s">
        <v>116</v>
      </c>
      <c r="E13" s="21">
        <v>16556.8</v>
      </c>
      <c r="F13" s="87">
        <v>8</v>
      </c>
      <c r="G13" s="21">
        <f t="shared" ref="G13:G21" si="0">E13/F13</f>
        <v>2069.6</v>
      </c>
      <c r="K13" s="24"/>
    </row>
    <row r="14" spans="1:11" ht="78.75" customHeight="1" x14ac:dyDescent="0.35">
      <c r="A14" s="30" t="s">
        <v>117</v>
      </c>
      <c r="B14" s="50" t="s">
        <v>81</v>
      </c>
      <c r="C14" s="51"/>
      <c r="D14" s="30" t="s">
        <v>118</v>
      </c>
      <c r="E14" s="21">
        <v>21363.39</v>
      </c>
      <c r="F14" s="87">
        <v>8</v>
      </c>
      <c r="G14" s="21">
        <f t="shared" si="0"/>
        <v>2670.4237499999999</v>
      </c>
      <c r="K14" s="24"/>
    </row>
    <row r="15" spans="1:11" ht="63" customHeight="1" x14ac:dyDescent="0.35">
      <c r="A15" s="30" t="s">
        <v>119</v>
      </c>
      <c r="B15" s="50" t="s">
        <v>72</v>
      </c>
      <c r="C15" s="51"/>
      <c r="D15" s="30" t="s">
        <v>120</v>
      </c>
      <c r="E15" s="21">
        <v>16552</v>
      </c>
      <c r="F15" s="87">
        <v>8</v>
      </c>
      <c r="G15" s="21">
        <f t="shared" si="0"/>
        <v>2069</v>
      </c>
      <c r="K15" s="24"/>
    </row>
    <row r="16" spans="1:11" ht="63" customHeight="1" x14ac:dyDescent="0.35">
      <c r="A16" s="30" t="s">
        <v>121</v>
      </c>
      <c r="B16" s="50" t="s">
        <v>122</v>
      </c>
      <c r="C16" s="51"/>
      <c r="D16" s="30" t="s">
        <v>123</v>
      </c>
      <c r="E16" s="21">
        <v>23356.75</v>
      </c>
      <c r="F16" s="87">
        <v>8</v>
      </c>
      <c r="G16" s="21">
        <f t="shared" si="0"/>
        <v>2919.59375</v>
      </c>
      <c r="K16" s="24"/>
    </row>
    <row r="17" spans="1:11" ht="63" customHeight="1" x14ac:dyDescent="0.35">
      <c r="A17" s="30" t="s">
        <v>112</v>
      </c>
      <c r="B17" s="50" t="s">
        <v>90</v>
      </c>
      <c r="C17" s="51"/>
      <c r="D17" s="30" t="s">
        <v>124</v>
      </c>
      <c r="E17" s="21">
        <v>18217.009999999998</v>
      </c>
      <c r="F17" s="87">
        <v>8</v>
      </c>
      <c r="G17" s="21">
        <f t="shared" si="0"/>
        <v>2277.1262499999998</v>
      </c>
      <c r="K17" s="24"/>
    </row>
    <row r="18" spans="1:11" ht="63" customHeight="1" x14ac:dyDescent="0.35">
      <c r="A18" s="30" t="s">
        <v>125</v>
      </c>
      <c r="B18" s="50" t="s">
        <v>102</v>
      </c>
      <c r="C18" s="51"/>
      <c r="D18" s="30" t="s">
        <v>126</v>
      </c>
      <c r="E18" s="21">
        <v>22615.88</v>
      </c>
      <c r="F18" s="87">
        <v>8</v>
      </c>
      <c r="G18" s="21">
        <f t="shared" si="0"/>
        <v>2826.9850000000001</v>
      </c>
      <c r="K18" s="24"/>
    </row>
    <row r="19" spans="1:11" ht="63" customHeight="1" x14ac:dyDescent="0.35">
      <c r="A19" s="30" t="s">
        <v>112</v>
      </c>
      <c r="B19" s="50" t="s">
        <v>127</v>
      </c>
      <c r="C19" s="51"/>
      <c r="D19" s="30" t="s">
        <v>128</v>
      </c>
      <c r="E19" s="21">
        <v>19863.5</v>
      </c>
      <c r="F19" s="87">
        <v>8</v>
      </c>
      <c r="G19" s="21">
        <f t="shared" si="0"/>
        <v>2482.9375</v>
      </c>
      <c r="K19" s="24"/>
    </row>
    <row r="20" spans="1:11" ht="63" customHeight="1" x14ac:dyDescent="0.35">
      <c r="A20" s="30" t="s">
        <v>129</v>
      </c>
      <c r="B20" s="50" t="s">
        <v>130</v>
      </c>
      <c r="C20" s="51"/>
      <c r="D20" s="30" t="s">
        <v>131</v>
      </c>
      <c r="E20" s="21">
        <v>59590.48</v>
      </c>
      <c r="F20" s="87">
        <v>24</v>
      </c>
      <c r="G20" s="21">
        <f t="shared" si="0"/>
        <v>2482.936666666667</v>
      </c>
      <c r="K20" s="24"/>
    </row>
    <row r="21" spans="1:11" ht="63" customHeight="1" x14ac:dyDescent="0.35">
      <c r="A21" s="30" t="s">
        <v>132</v>
      </c>
      <c r="B21" s="50" t="s">
        <v>122</v>
      </c>
      <c r="C21" s="51"/>
      <c r="D21" s="30" t="s">
        <v>133</v>
      </c>
      <c r="E21" s="21">
        <v>23356.75</v>
      </c>
      <c r="F21" s="87">
        <v>8</v>
      </c>
      <c r="G21" s="21">
        <f t="shared" si="0"/>
        <v>2919.59375</v>
      </c>
      <c r="K21" s="24"/>
    </row>
    <row r="22" spans="1:11" ht="18" customHeight="1" x14ac:dyDescent="0.35">
      <c r="A22" s="47" t="s">
        <v>26</v>
      </c>
      <c r="B22" s="48"/>
      <c r="C22" s="48"/>
      <c r="D22" s="48"/>
      <c r="E22" s="48"/>
      <c r="F22" s="49"/>
      <c r="G22" s="6">
        <f>MIN(G11:G21)</f>
        <v>2069</v>
      </c>
    </row>
    <row r="23" spans="1:11" ht="24" customHeight="1" x14ac:dyDescent="0.35">
      <c r="A23" s="47" t="s">
        <v>4</v>
      </c>
      <c r="B23" s="48"/>
      <c r="C23" s="48"/>
      <c r="D23" s="48"/>
      <c r="E23" s="48"/>
      <c r="F23" s="48"/>
      <c r="G23" s="49"/>
    </row>
    <row r="24" spans="1:11" ht="21.6" customHeight="1" x14ac:dyDescent="0.35">
      <c r="A24" s="47" t="s">
        <v>3</v>
      </c>
      <c r="B24" s="48"/>
      <c r="C24" s="48"/>
      <c r="D24" s="48"/>
      <c r="E24" s="48"/>
      <c r="F24" s="48"/>
      <c r="G24" s="49"/>
    </row>
    <row r="25" spans="1:11" s="10" customFormat="1" ht="91.5" customHeight="1" x14ac:dyDescent="0.35">
      <c r="A25" s="7" t="s">
        <v>1</v>
      </c>
      <c r="B25" s="32" t="s">
        <v>23</v>
      </c>
      <c r="C25" s="33"/>
      <c r="D25" s="34"/>
      <c r="E25" s="8" t="s">
        <v>29</v>
      </c>
      <c r="F25" s="8" t="s">
        <v>16</v>
      </c>
      <c r="G25" s="14" t="s">
        <v>31</v>
      </c>
      <c r="H25" s="16"/>
    </row>
    <row r="26" spans="1:11" s="10" customFormat="1" ht="69" customHeight="1" x14ac:dyDescent="0.35">
      <c r="A26" s="30" t="s">
        <v>121</v>
      </c>
      <c r="B26" s="73" t="s">
        <v>134</v>
      </c>
      <c r="C26" s="74"/>
      <c r="D26" s="75"/>
      <c r="E26" s="27">
        <v>23356.75</v>
      </c>
      <c r="F26" s="9">
        <v>8</v>
      </c>
      <c r="G26" s="25">
        <f>E26/F26</f>
        <v>2919.59375</v>
      </c>
      <c r="H26" s="16"/>
    </row>
    <row r="27" spans="1:11" s="10" customFormat="1" ht="87.75" customHeight="1" x14ac:dyDescent="0.35">
      <c r="A27" s="30" t="s">
        <v>121</v>
      </c>
      <c r="B27" s="73" t="s">
        <v>135</v>
      </c>
      <c r="C27" s="74"/>
      <c r="D27" s="75"/>
      <c r="E27" s="26">
        <v>23356.75</v>
      </c>
      <c r="F27" s="88">
        <v>8</v>
      </c>
      <c r="G27" s="25">
        <f>E27/F27</f>
        <v>2919.59375</v>
      </c>
      <c r="H27" s="16"/>
    </row>
    <row r="28" spans="1:11" s="10" customFormat="1" ht="66.75" customHeight="1" x14ac:dyDescent="0.35">
      <c r="A28" s="30" t="s">
        <v>129</v>
      </c>
      <c r="B28" s="73" t="s">
        <v>136</v>
      </c>
      <c r="C28" s="74"/>
      <c r="D28" s="75"/>
      <c r="E28" s="26">
        <v>19863.5</v>
      </c>
      <c r="F28" s="88">
        <v>8</v>
      </c>
      <c r="G28" s="25">
        <f>E28/F28</f>
        <v>2482.9375</v>
      </c>
      <c r="H28" s="16"/>
    </row>
    <row r="29" spans="1:11" s="10" customFormat="1" ht="20.25" customHeight="1" x14ac:dyDescent="0.35">
      <c r="A29" s="76" t="s">
        <v>22</v>
      </c>
      <c r="B29" s="76"/>
      <c r="C29" s="76"/>
      <c r="D29" s="76"/>
      <c r="E29" s="76"/>
      <c r="F29" s="76"/>
      <c r="G29" s="11">
        <f>MIN(G26:G26)</f>
        <v>2919.59375</v>
      </c>
      <c r="H29" s="16"/>
    </row>
    <row r="30" spans="1:11" ht="19.5" customHeight="1" x14ac:dyDescent="0.35">
      <c r="A30" s="35" t="s">
        <v>18</v>
      </c>
      <c r="B30" s="36"/>
      <c r="C30" s="36"/>
      <c r="D30" s="36"/>
      <c r="E30" s="36"/>
      <c r="F30" s="36"/>
      <c r="G30" s="37"/>
    </row>
    <row r="31" spans="1:11" ht="92.25" customHeight="1" x14ac:dyDescent="0.35">
      <c r="A31" s="7" t="s">
        <v>1</v>
      </c>
      <c r="B31" s="32" t="s">
        <v>0</v>
      </c>
      <c r="C31" s="33"/>
      <c r="D31" s="34"/>
      <c r="E31" s="8" t="s">
        <v>29</v>
      </c>
      <c r="F31" s="9" t="s">
        <v>16</v>
      </c>
      <c r="G31" s="14" t="s">
        <v>32</v>
      </c>
    </row>
    <row r="32" spans="1:11" ht="54" customHeight="1" x14ac:dyDescent="0.35">
      <c r="A32" s="18" t="s">
        <v>110</v>
      </c>
      <c r="B32" s="39" t="s">
        <v>54</v>
      </c>
      <c r="C32" s="33"/>
      <c r="D32" s="40"/>
      <c r="E32" s="26">
        <v>22615.88</v>
      </c>
      <c r="F32" s="22">
        <v>8</v>
      </c>
      <c r="G32" s="28">
        <f>E32/F32</f>
        <v>2826.9850000000001</v>
      </c>
    </row>
    <row r="33" spans="1:11" s="15" customFormat="1" ht="64.5" customHeight="1" x14ac:dyDescent="0.35">
      <c r="A33" s="18" t="s">
        <v>110</v>
      </c>
      <c r="B33" s="39" t="s">
        <v>55</v>
      </c>
      <c r="C33" s="33"/>
      <c r="D33" s="40"/>
      <c r="E33" s="26">
        <v>22615.88</v>
      </c>
      <c r="F33" s="22">
        <v>8</v>
      </c>
      <c r="G33" s="28">
        <f t="shared" ref="G33:G34" si="1">E33/F33</f>
        <v>2826.9850000000001</v>
      </c>
      <c r="I33" s="1"/>
      <c r="J33" s="1"/>
      <c r="K33" s="1"/>
    </row>
    <row r="34" spans="1:11" s="15" customFormat="1" ht="58.5" customHeight="1" x14ac:dyDescent="0.35">
      <c r="A34" s="18" t="s">
        <v>110</v>
      </c>
      <c r="B34" s="39" t="s">
        <v>56</v>
      </c>
      <c r="C34" s="33"/>
      <c r="D34" s="40"/>
      <c r="E34" s="26">
        <v>22615.88</v>
      </c>
      <c r="F34" s="22">
        <v>8</v>
      </c>
      <c r="G34" s="28">
        <f t="shared" si="1"/>
        <v>2826.9850000000001</v>
      </c>
      <c r="I34" s="1"/>
      <c r="J34" s="1"/>
      <c r="K34" s="1"/>
    </row>
    <row r="35" spans="1:11" s="15" customFormat="1" ht="19.5" customHeight="1" x14ac:dyDescent="0.35">
      <c r="A35" s="41" t="s">
        <v>20</v>
      </c>
      <c r="B35" s="42"/>
      <c r="C35" s="42"/>
      <c r="D35" s="42"/>
      <c r="E35" s="42"/>
      <c r="F35" s="43"/>
      <c r="G35" s="12">
        <f>MIN(G32:G34)</f>
        <v>2826.9850000000001</v>
      </c>
      <c r="I35" s="1"/>
      <c r="J35" s="1"/>
      <c r="K35" s="1"/>
    </row>
    <row r="36" spans="1:11" s="15" customFormat="1" ht="19.5" customHeight="1" x14ac:dyDescent="0.35">
      <c r="A36" s="44" t="s">
        <v>21</v>
      </c>
      <c r="B36" s="45"/>
      <c r="C36" s="45"/>
      <c r="D36" s="45"/>
      <c r="E36" s="45"/>
      <c r="F36" s="46"/>
      <c r="G36" s="13">
        <f>MIN(G35,G29)</f>
        <v>2826.9850000000001</v>
      </c>
      <c r="I36" s="1"/>
      <c r="J36" s="1"/>
      <c r="K36" s="1"/>
    </row>
    <row r="37" spans="1:11" s="15" customFormat="1" ht="22.15" customHeight="1" x14ac:dyDescent="0.35">
      <c r="A37" s="47" t="s">
        <v>2</v>
      </c>
      <c r="B37" s="48"/>
      <c r="C37" s="48"/>
      <c r="D37" s="48"/>
      <c r="E37" s="48"/>
      <c r="F37" s="48"/>
      <c r="G37" s="49"/>
      <c r="I37" s="1"/>
      <c r="J37" s="1"/>
      <c r="K37" s="1"/>
    </row>
    <row r="38" spans="1:11" s="15" customFormat="1" ht="84.75" customHeight="1" x14ac:dyDescent="0.35">
      <c r="A38" s="7" t="s">
        <v>1</v>
      </c>
      <c r="B38" s="32" t="s">
        <v>23</v>
      </c>
      <c r="C38" s="33"/>
      <c r="D38" s="34"/>
      <c r="E38" s="8" t="s">
        <v>29</v>
      </c>
      <c r="F38" s="8" t="s">
        <v>16</v>
      </c>
      <c r="G38" s="14" t="s">
        <v>31</v>
      </c>
      <c r="I38" s="1"/>
      <c r="J38" s="1"/>
      <c r="K38" s="1"/>
    </row>
    <row r="39" spans="1:11" s="15" customFormat="1" ht="34.5" customHeight="1" x14ac:dyDescent="0.35">
      <c r="A39" s="50" t="s">
        <v>53</v>
      </c>
      <c r="B39" s="72"/>
      <c r="C39" s="72"/>
      <c r="D39" s="72"/>
      <c r="E39" s="72"/>
      <c r="F39" s="72"/>
      <c r="G39" s="51"/>
      <c r="H39" s="31"/>
      <c r="I39" s="1"/>
      <c r="J39" s="1"/>
      <c r="K39" s="1"/>
    </row>
    <row r="40" spans="1:11" s="15" customFormat="1" ht="31.5" customHeight="1" x14ac:dyDescent="0.35">
      <c r="A40" s="35" t="s">
        <v>19</v>
      </c>
      <c r="B40" s="36"/>
      <c r="C40" s="36"/>
      <c r="D40" s="36"/>
      <c r="E40" s="36"/>
      <c r="F40" s="36"/>
      <c r="G40" s="37"/>
      <c r="I40" s="1"/>
      <c r="J40" s="1"/>
      <c r="K40" s="1"/>
    </row>
    <row r="41" spans="1:11" s="15" customFormat="1" ht="49.5" customHeight="1" x14ac:dyDescent="0.35">
      <c r="A41" s="38" t="s">
        <v>17</v>
      </c>
      <c r="B41" s="38"/>
      <c r="C41" s="38"/>
      <c r="D41" s="38"/>
      <c r="E41" s="38"/>
      <c r="F41" s="38"/>
      <c r="G41" s="38"/>
      <c r="I41" s="1"/>
      <c r="J41" s="1"/>
      <c r="K41" s="1"/>
    </row>
  </sheetData>
  <mergeCells count="43">
    <mergeCell ref="B38:D38"/>
    <mergeCell ref="A39:G39"/>
    <mergeCell ref="A40:G40"/>
    <mergeCell ref="A41:G41"/>
    <mergeCell ref="B32:D32"/>
    <mergeCell ref="B33:D33"/>
    <mergeCell ref="B34:D34"/>
    <mergeCell ref="A35:F35"/>
    <mergeCell ref="A36:F36"/>
    <mergeCell ref="A37:G37"/>
    <mergeCell ref="B26:D26"/>
    <mergeCell ref="B27:D27"/>
    <mergeCell ref="B28:D28"/>
    <mergeCell ref="A29:F29"/>
    <mergeCell ref="A30:G30"/>
    <mergeCell ref="B31:D31"/>
    <mergeCell ref="A22:F22"/>
    <mergeCell ref="A23:G23"/>
    <mergeCell ref="A24:G24"/>
    <mergeCell ref="B25:D25"/>
    <mergeCell ref="B17:C17"/>
    <mergeCell ref="B18:C18"/>
    <mergeCell ref="B19:C19"/>
    <mergeCell ref="B20:C20"/>
    <mergeCell ref="B21:C21"/>
    <mergeCell ref="B11:C11"/>
    <mergeCell ref="B12:C12"/>
    <mergeCell ref="B13:C13"/>
    <mergeCell ref="B14:C14"/>
    <mergeCell ref="B15:C15"/>
    <mergeCell ref="B16:C16"/>
    <mergeCell ref="A5:G5"/>
    <mergeCell ref="A6:B6"/>
    <mergeCell ref="A7:B7"/>
    <mergeCell ref="A8:G8"/>
    <mergeCell ref="A9:G9"/>
    <mergeCell ref="B10:C10"/>
    <mergeCell ref="A1:G1"/>
    <mergeCell ref="A2:G2"/>
    <mergeCell ref="A3:E3"/>
    <mergeCell ref="F3:G3"/>
    <mergeCell ref="A4:E4"/>
    <mergeCell ref="F4:G4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47F9-6E66-4917-98D6-2D633E375453}">
  <sheetPr>
    <tabColor rgb="FF00B0F0"/>
    <pageSetUpPr fitToPage="1"/>
  </sheetPr>
  <dimension ref="A1:K32"/>
  <sheetViews>
    <sheetView view="pageBreakPreview" zoomScale="78" zoomScaleNormal="85" zoomScaleSheetLayoutView="78" workbookViewId="0">
      <selection activeCell="I22" sqref="I22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3.140625" style="1" customWidth="1"/>
    <col min="6" max="6" width="11.7109375" style="1" customWidth="1"/>
    <col min="7" max="7" width="13.42578125" style="1" customWidth="1"/>
    <col min="8" max="8" width="9.140625" style="15"/>
    <col min="9" max="10" width="9.140625" style="1"/>
    <col min="11" max="11" width="37.85546875" style="1" customWidth="1"/>
    <col min="12" max="16384" width="9.140625" style="1"/>
  </cols>
  <sheetData>
    <row r="1" spans="1:11" ht="18.75" customHeight="1" x14ac:dyDescent="0.35">
      <c r="A1" s="62" t="s">
        <v>25</v>
      </c>
      <c r="B1" s="62"/>
      <c r="C1" s="62"/>
      <c r="D1" s="62"/>
      <c r="E1" s="62"/>
      <c r="F1" s="62"/>
      <c r="G1" s="62"/>
    </row>
    <row r="2" spans="1:11" ht="17.25" customHeight="1" x14ac:dyDescent="0.35">
      <c r="A2" s="63" t="s">
        <v>15</v>
      </c>
      <c r="B2" s="63"/>
      <c r="C2" s="63"/>
      <c r="D2" s="63"/>
      <c r="E2" s="63"/>
      <c r="F2" s="63"/>
      <c r="G2" s="63"/>
    </row>
    <row r="3" spans="1:11" ht="19.5" customHeight="1" x14ac:dyDescent="0.35">
      <c r="A3" s="64" t="s">
        <v>14</v>
      </c>
      <c r="B3" s="64"/>
      <c r="C3" s="64"/>
      <c r="D3" s="64"/>
      <c r="E3" s="64"/>
      <c r="F3" s="65">
        <v>45801</v>
      </c>
      <c r="G3" s="66"/>
      <c r="K3" s="23"/>
    </row>
    <row r="4" spans="1:11" ht="17.25" customHeight="1" x14ac:dyDescent="0.35">
      <c r="A4" s="67" t="s">
        <v>27</v>
      </c>
      <c r="B4" s="68"/>
      <c r="C4" s="68"/>
      <c r="D4" s="68"/>
      <c r="E4" s="69"/>
      <c r="F4" s="70">
        <f>SUM(G7*D7)</f>
        <v>46704</v>
      </c>
      <c r="G4" s="71"/>
      <c r="K4" s="23"/>
    </row>
    <row r="5" spans="1:11" x14ac:dyDescent="0.35">
      <c r="A5" s="52" t="s">
        <v>13</v>
      </c>
      <c r="B5" s="52"/>
      <c r="C5" s="52"/>
      <c r="D5" s="52"/>
      <c r="E5" s="52"/>
      <c r="F5" s="52"/>
      <c r="G5" s="52"/>
      <c r="K5" s="23"/>
    </row>
    <row r="6" spans="1:11" ht="105" x14ac:dyDescent="0.35">
      <c r="A6" s="53" t="s">
        <v>12</v>
      </c>
      <c r="B6" s="54"/>
      <c r="C6" s="2" t="s">
        <v>11</v>
      </c>
      <c r="D6" s="2" t="s">
        <v>10</v>
      </c>
      <c r="E6" s="2" t="s">
        <v>9</v>
      </c>
      <c r="F6" s="2" t="s">
        <v>8</v>
      </c>
      <c r="G6" s="2" t="s">
        <v>7</v>
      </c>
      <c r="K6" s="23"/>
    </row>
    <row r="7" spans="1:11" ht="59.25" customHeight="1" x14ac:dyDescent="0.35">
      <c r="A7" s="55" t="s">
        <v>109</v>
      </c>
      <c r="B7" s="56"/>
      <c r="C7" s="3" t="s">
        <v>62</v>
      </c>
      <c r="D7" s="17">
        <v>15</v>
      </c>
      <c r="E7" s="4">
        <f>MIN(G13,G20,G26)</f>
        <v>2482.9360000000001</v>
      </c>
      <c r="F7" s="5">
        <v>0.14000000000000001</v>
      </c>
      <c r="G7" s="6">
        <f>ROUND((E7+E7*F7)*1.1,2)</f>
        <v>3113.6</v>
      </c>
      <c r="K7" s="23"/>
    </row>
    <row r="8" spans="1:11" ht="19.5" customHeight="1" x14ac:dyDescent="0.35">
      <c r="A8" s="52"/>
      <c r="B8" s="52"/>
      <c r="C8" s="52"/>
      <c r="D8" s="52"/>
      <c r="E8" s="52"/>
      <c r="F8" s="52"/>
      <c r="G8" s="52"/>
      <c r="K8" s="23"/>
    </row>
    <row r="9" spans="1:11" ht="19.5" customHeight="1" x14ac:dyDescent="0.35">
      <c r="A9" s="57" t="s">
        <v>6</v>
      </c>
      <c r="B9" s="58"/>
      <c r="C9" s="58"/>
      <c r="D9" s="58"/>
      <c r="E9" s="58"/>
      <c r="F9" s="58"/>
      <c r="G9" s="59"/>
    </row>
    <row r="10" spans="1:11" ht="80.25" customHeight="1" x14ac:dyDescent="0.35">
      <c r="A10" s="2" t="s">
        <v>1</v>
      </c>
      <c r="B10" s="60" t="s">
        <v>5</v>
      </c>
      <c r="C10" s="61"/>
      <c r="D10" s="19" t="s">
        <v>24</v>
      </c>
      <c r="E10" s="19" t="s">
        <v>28</v>
      </c>
      <c r="F10" s="19" t="s">
        <v>16</v>
      </c>
      <c r="G10" s="2" t="s">
        <v>30</v>
      </c>
    </row>
    <row r="11" spans="1:11" ht="63" customHeight="1" x14ac:dyDescent="0.35">
      <c r="A11" s="30" t="s">
        <v>139</v>
      </c>
      <c r="B11" s="86" t="s">
        <v>130</v>
      </c>
      <c r="C11" s="86"/>
      <c r="D11" s="91" t="s">
        <v>140</v>
      </c>
      <c r="E11" s="21">
        <v>6207.34</v>
      </c>
      <c r="F11" s="90">
        <v>2.5</v>
      </c>
      <c r="G11" s="21">
        <f>E11/F11</f>
        <v>2482.9360000000001</v>
      </c>
      <c r="K11" s="24"/>
    </row>
    <row r="12" spans="1:11" ht="99.75" customHeight="1" x14ac:dyDescent="0.35">
      <c r="A12" s="30" t="s">
        <v>141</v>
      </c>
      <c r="B12" s="50" t="s">
        <v>130</v>
      </c>
      <c r="C12" s="51"/>
      <c r="D12" s="91" t="s">
        <v>142</v>
      </c>
      <c r="E12" s="21">
        <v>6207.34</v>
      </c>
      <c r="F12" s="90">
        <v>2.5</v>
      </c>
      <c r="G12" s="21">
        <f t="shared" ref="G12" si="0">E12/F12</f>
        <v>2482.9360000000001</v>
      </c>
      <c r="K12" s="24"/>
    </row>
    <row r="13" spans="1:11" ht="18" customHeight="1" x14ac:dyDescent="0.35">
      <c r="A13" s="47" t="s">
        <v>26</v>
      </c>
      <c r="B13" s="48"/>
      <c r="C13" s="48"/>
      <c r="D13" s="48"/>
      <c r="E13" s="48"/>
      <c r="F13" s="49"/>
      <c r="G13" s="6">
        <f>MIN(G11:G12)</f>
        <v>2482.9360000000001</v>
      </c>
    </row>
    <row r="14" spans="1:11" ht="24" customHeight="1" x14ac:dyDescent="0.35">
      <c r="A14" s="47" t="s">
        <v>4</v>
      </c>
      <c r="B14" s="48"/>
      <c r="C14" s="48"/>
      <c r="D14" s="48"/>
      <c r="E14" s="48"/>
      <c r="F14" s="48"/>
      <c r="G14" s="49"/>
    </row>
    <row r="15" spans="1:11" ht="21.6" customHeight="1" x14ac:dyDescent="0.35">
      <c r="A15" s="47" t="s">
        <v>3</v>
      </c>
      <c r="B15" s="48"/>
      <c r="C15" s="48"/>
      <c r="D15" s="48"/>
      <c r="E15" s="48"/>
      <c r="F15" s="48"/>
      <c r="G15" s="49"/>
    </row>
    <row r="16" spans="1:11" s="10" customFormat="1" ht="91.5" customHeight="1" x14ac:dyDescent="0.35">
      <c r="A16" s="7" t="s">
        <v>1</v>
      </c>
      <c r="B16" s="32" t="s">
        <v>23</v>
      </c>
      <c r="C16" s="33"/>
      <c r="D16" s="34"/>
      <c r="E16" s="8" t="s">
        <v>29</v>
      </c>
      <c r="F16" s="8" t="s">
        <v>16</v>
      </c>
      <c r="G16" s="14" t="s">
        <v>31</v>
      </c>
      <c r="H16" s="16"/>
    </row>
    <row r="17" spans="1:11" s="10" customFormat="1" ht="69" customHeight="1" x14ac:dyDescent="0.35">
      <c r="A17" s="30" t="s">
        <v>141</v>
      </c>
      <c r="B17" s="73" t="s">
        <v>143</v>
      </c>
      <c r="C17" s="74"/>
      <c r="D17" s="75"/>
      <c r="E17" s="27">
        <v>6207.34</v>
      </c>
      <c r="F17" s="9">
        <v>2.5</v>
      </c>
      <c r="G17" s="25">
        <f>E17/F17</f>
        <v>2482.9360000000001</v>
      </c>
      <c r="H17" s="16"/>
    </row>
    <row r="18" spans="1:11" s="10" customFormat="1" ht="87.75" customHeight="1" x14ac:dyDescent="0.35">
      <c r="A18" s="30" t="s">
        <v>141</v>
      </c>
      <c r="B18" s="73" t="s">
        <v>144</v>
      </c>
      <c r="C18" s="74"/>
      <c r="D18" s="75"/>
      <c r="E18" s="26">
        <v>6207.34</v>
      </c>
      <c r="F18" s="88">
        <v>2.5</v>
      </c>
      <c r="G18" s="25">
        <f>E18/F18</f>
        <v>2482.9360000000001</v>
      </c>
      <c r="H18" s="16"/>
    </row>
    <row r="19" spans="1:11" s="10" customFormat="1" ht="66.75" customHeight="1" x14ac:dyDescent="0.35">
      <c r="A19" s="30" t="s">
        <v>141</v>
      </c>
      <c r="B19" s="73" t="s">
        <v>145</v>
      </c>
      <c r="C19" s="74"/>
      <c r="D19" s="75"/>
      <c r="E19" s="26">
        <v>6207.34</v>
      </c>
      <c r="F19" s="88">
        <v>2.5</v>
      </c>
      <c r="G19" s="25">
        <f>E19/F19</f>
        <v>2482.9360000000001</v>
      </c>
      <c r="H19" s="16"/>
    </row>
    <row r="20" spans="1:11" s="10" customFormat="1" ht="20.25" customHeight="1" x14ac:dyDescent="0.35">
      <c r="A20" s="76" t="s">
        <v>22</v>
      </c>
      <c r="B20" s="76"/>
      <c r="C20" s="76"/>
      <c r="D20" s="76"/>
      <c r="E20" s="76"/>
      <c r="F20" s="76"/>
      <c r="G20" s="11">
        <f>MIN(G17:G17)</f>
        <v>2482.9360000000001</v>
      </c>
      <c r="H20" s="16"/>
    </row>
    <row r="21" spans="1:11" ht="19.5" customHeight="1" x14ac:dyDescent="0.35">
      <c r="A21" s="35" t="s">
        <v>18</v>
      </c>
      <c r="B21" s="36"/>
      <c r="C21" s="36"/>
      <c r="D21" s="36"/>
      <c r="E21" s="36"/>
      <c r="F21" s="36"/>
      <c r="G21" s="37"/>
    </row>
    <row r="22" spans="1:11" ht="92.25" customHeight="1" x14ac:dyDescent="0.35">
      <c r="A22" s="7" t="s">
        <v>1</v>
      </c>
      <c r="B22" s="32" t="s">
        <v>0</v>
      </c>
      <c r="C22" s="33"/>
      <c r="D22" s="34"/>
      <c r="E22" s="8" t="s">
        <v>29</v>
      </c>
      <c r="F22" s="9" t="s">
        <v>16</v>
      </c>
      <c r="G22" s="14" t="s">
        <v>32</v>
      </c>
    </row>
    <row r="23" spans="1:11" ht="54" customHeight="1" x14ac:dyDescent="0.35">
      <c r="A23" s="30" t="s">
        <v>141</v>
      </c>
      <c r="B23" s="39" t="s">
        <v>54</v>
      </c>
      <c r="C23" s="33"/>
      <c r="D23" s="40"/>
      <c r="E23" s="26">
        <v>6207.34</v>
      </c>
      <c r="F23" s="22">
        <v>2.5</v>
      </c>
      <c r="G23" s="28">
        <f>E23/F23</f>
        <v>2482.9360000000001</v>
      </c>
    </row>
    <row r="24" spans="1:11" s="15" customFormat="1" ht="64.5" customHeight="1" x14ac:dyDescent="0.35">
      <c r="A24" s="30" t="s">
        <v>141</v>
      </c>
      <c r="B24" s="39" t="s">
        <v>55</v>
      </c>
      <c r="C24" s="33"/>
      <c r="D24" s="40"/>
      <c r="E24" s="26">
        <v>6207.34</v>
      </c>
      <c r="F24" s="22">
        <v>2.5</v>
      </c>
      <c r="G24" s="28">
        <f t="shared" ref="G24:G25" si="1">E24/F24</f>
        <v>2482.9360000000001</v>
      </c>
      <c r="I24" s="1"/>
      <c r="J24" s="1"/>
      <c r="K24" s="1"/>
    </row>
    <row r="25" spans="1:11" s="15" customFormat="1" ht="58.5" customHeight="1" x14ac:dyDescent="0.35">
      <c r="A25" s="30" t="s">
        <v>141</v>
      </c>
      <c r="B25" s="39" t="s">
        <v>56</v>
      </c>
      <c r="C25" s="33"/>
      <c r="D25" s="40"/>
      <c r="E25" s="26">
        <v>6207.34</v>
      </c>
      <c r="F25" s="22">
        <v>2.5</v>
      </c>
      <c r="G25" s="28">
        <f t="shared" si="1"/>
        <v>2482.9360000000001</v>
      </c>
      <c r="I25" s="1"/>
      <c r="J25" s="1"/>
      <c r="K25" s="1"/>
    </row>
    <row r="26" spans="1:11" s="15" customFormat="1" ht="19.5" customHeight="1" x14ac:dyDescent="0.35">
      <c r="A26" s="41" t="s">
        <v>20</v>
      </c>
      <c r="B26" s="42"/>
      <c r="C26" s="42"/>
      <c r="D26" s="42"/>
      <c r="E26" s="42"/>
      <c r="F26" s="43"/>
      <c r="G26" s="12">
        <f>MIN(G23:G25)</f>
        <v>2482.9360000000001</v>
      </c>
      <c r="I26" s="1"/>
      <c r="J26" s="1"/>
      <c r="K26" s="1"/>
    </row>
    <row r="27" spans="1:11" s="15" customFormat="1" ht="19.5" customHeight="1" x14ac:dyDescent="0.35">
      <c r="A27" s="44" t="s">
        <v>21</v>
      </c>
      <c r="B27" s="45"/>
      <c r="C27" s="45"/>
      <c r="D27" s="45"/>
      <c r="E27" s="45"/>
      <c r="F27" s="46"/>
      <c r="G27" s="13">
        <f>MIN(G26,G20)</f>
        <v>2482.9360000000001</v>
      </c>
      <c r="I27" s="1"/>
      <c r="J27" s="1"/>
      <c r="K27" s="1"/>
    </row>
    <row r="28" spans="1:11" s="15" customFormat="1" ht="22.15" customHeight="1" x14ac:dyDescent="0.35">
      <c r="A28" s="47" t="s">
        <v>2</v>
      </c>
      <c r="B28" s="48"/>
      <c r="C28" s="48"/>
      <c r="D28" s="48"/>
      <c r="E28" s="48"/>
      <c r="F28" s="48"/>
      <c r="G28" s="49"/>
      <c r="I28" s="1"/>
      <c r="J28" s="1"/>
      <c r="K28" s="1"/>
    </row>
    <row r="29" spans="1:11" s="15" customFormat="1" ht="84.75" customHeight="1" x14ac:dyDescent="0.35">
      <c r="A29" s="7" t="s">
        <v>1</v>
      </c>
      <c r="B29" s="32" t="s">
        <v>23</v>
      </c>
      <c r="C29" s="33"/>
      <c r="D29" s="34"/>
      <c r="E29" s="8" t="s">
        <v>29</v>
      </c>
      <c r="F29" s="8" t="s">
        <v>16</v>
      </c>
      <c r="G29" s="14" t="s">
        <v>31</v>
      </c>
      <c r="I29" s="1"/>
      <c r="J29" s="1"/>
      <c r="K29" s="1"/>
    </row>
    <row r="30" spans="1:11" s="15" customFormat="1" ht="34.5" customHeight="1" x14ac:dyDescent="0.35">
      <c r="A30" s="50" t="s">
        <v>53</v>
      </c>
      <c r="B30" s="72"/>
      <c r="C30" s="72"/>
      <c r="D30" s="72"/>
      <c r="E30" s="72"/>
      <c r="F30" s="72"/>
      <c r="G30" s="51"/>
      <c r="H30" s="31"/>
      <c r="I30" s="1"/>
      <c r="J30" s="1"/>
      <c r="K30" s="1"/>
    </row>
    <row r="31" spans="1:11" s="15" customFormat="1" ht="31.5" customHeight="1" x14ac:dyDescent="0.35">
      <c r="A31" s="35" t="s">
        <v>19</v>
      </c>
      <c r="B31" s="36"/>
      <c r="C31" s="36"/>
      <c r="D31" s="36"/>
      <c r="E31" s="36"/>
      <c r="F31" s="36"/>
      <c r="G31" s="37"/>
      <c r="I31" s="1"/>
      <c r="J31" s="1"/>
      <c r="K31" s="1"/>
    </row>
    <row r="32" spans="1:11" s="15" customFormat="1" ht="49.5" customHeight="1" x14ac:dyDescent="0.35">
      <c r="A32" s="38" t="s">
        <v>17</v>
      </c>
      <c r="B32" s="38"/>
      <c r="C32" s="38"/>
      <c r="D32" s="38"/>
      <c r="E32" s="38"/>
      <c r="F32" s="38"/>
      <c r="G32" s="38"/>
      <c r="I32" s="1"/>
      <c r="J32" s="1"/>
      <c r="K32" s="1"/>
    </row>
  </sheetData>
  <mergeCells count="34">
    <mergeCell ref="A32:G32"/>
    <mergeCell ref="A26:F26"/>
    <mergeCell ref="A27:F27"/>
    <mergeCell ref="A28:G28"/>
    <mergeCell ref="B29:D29"/>
    <mergeCell ref="A30:G30"/>
    <mergeCell ref="A31:G31"/>
    <mergeCell ref="A20:F20"/>
    <mergeCell ref="A21:G21"/>
    <mergeCell ref="B22:D22"/>
    <mergeCell ref="B23:D23"/>
    <mergeCell ref="B24:D24"/>
    <mergeCell ref="B25:D25"/>
    <mergeCell ref="A14:G14"/>
    <mergeCell ref="A15:G15"/>
    <mergeCell ref="B16:D16"/>
    <mergeCell ref="B17:D17"/>
    <mergeCell ref="B18:D18"/>
    <mergeCell ref="B19:D19"/>
    <mergeCell ref="B12:C12"/>
    <mergeCell ref="A13:F13"/>
    <mergeCell ref="B11:C11"/>
    <mergeCell ref="A5:G5"/>
    <mergeCell ref="A6:B6"/>
    <mergeCell ref="A7:B7"/>
    <mergeCell ref="A8:G8"/>
    <mergeCell ref="A9:G9"/>
    <mergeCell ref="B10:C10"/>
    <mergeCell ref="A1:G1"/>
    <mergeCell ref="A2:G2"/>
    <mergeCell ref="A3:E3"/>
    <mergeCell ref="F3:G3"/>
    <mergeCell ref="A4:E4"/>
    <mergeCell ref="F4:G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ТРАСТУЗУМАБ</vt:lpstr>
      <vt:lpstr>ФУЛВЕСТРАНТ</vt:lpstr>
      <vt:lpstr>ДОЦЕТАКСЕЛ 8 мл</vt:lpstr>
      <vt:lpstr>ДОЦЕТАКСЕЛ 2,5 мл</vt:lpstr>
      <vt:lpstr>'ДОЦЕТАКСЕЛ 2,5 мл'!Область_печати</vt:lpstr>
      <vt:lpstr>'ДОЦЕТАКСЕЛ 8 мл'!Область_печати</vt:lpstr>
      <vt:lpstr>ТРАСТУЗУМАБ!Область_печати</vt:lpstr>
      <vt:lpstr>ФУЛВЕСТРАНТ!Область_печати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Марат Мухатинов</cp:lastModifiedBy>
  <cp:lastPrinted>2022-02-18T02:59:40Z</cp:lastPrinted>
  <dcterms:created xsi:type="dcterms:W3CDTF">2018-04-09T06:40:37Z</dcterms:created>
  <dcterms:modified xsi:type="dcterms:W3CDTF">2025-05-24T09:13:27Z</dcterms:modified>
</cp:coreProperties>
</file>